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s-02\Dropbox\1-TRABALHO\1-CLIENTES\CLIENTES 2017\UFBA\00-PROJETO EXECUTIVO\00-ENTREGA FINAL\SÃO GONÇALO\01-ARQUITETURA\03-MEMORIAL E QUANTITATIVO\"/>
    </mc:Choice>
  </mc:AlternateContent>
  <bookViews>
    <workbookView xWindow="0" yWindow="0" windowWidth="25440" windowHeight="11835" tabRatio="1000" activeTab="3"/>
  </bookViews>
  <sheets>
    <sheet name="AP-ELEVADO - ALAMBRADO" sheetId="5" r:id="rId1"/>
    <sheet name="AP-TERREO - ALAMBRADO" sheetId="7" r:id="rId2"/>
    <sheet name="MANEJO - ALAMBRADO " sheetId="9" r:id="rId3"/>
    <sheet name="AP-ELEVADO - CERCAS" sheetId="1" r:id="rId4"/>
    <sheet name="AP-TERREO - CANZIL METÁLICO" sheetId="8" r:id="rId5"/>
    <sheet name="AP-ELEVADO - CANZIL EM MADEIRA" sheetId="6" r:id="rId6"/>
    <sheet name="CONFINAMENTO - CANZIL METÁLICO " sheetId="10" r:id="rId7"/>
    <sheet name="APRISCO ELEVADO - GUARDA-CORPO" sheetId="13" r:id="rId8"/>
    <sheet name="APRISCO ELEVADO - BAIAS" sheetId="11" r:id="rId9"/>
    <sheet name="MANEJO E SERINGAS" sheetId="14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4" l="1"/>
  <c r="G9" i="14"/>
  <c r="G10" i="14"/>
  <c r="G11" i="14"/>
  <c r="G12" i="14"/>
  <c r="G13" i="14"/>
  <c r="G7" i="14"/>
  <c r="F16" i="14" l="1"/>
  <c r="F15" i="14"/>
  <c r="F14" i="14"/>
  <c r="G14" i="14" s="1"/>
  <c r="F10" i="11" l="1"/>
  <c r="G10" i="11" s="1"/>
  <c r="F11" i="11"/>
  <c r="G11" i="11" s="1"/>
  <c r="F12" i="13"/>
  <c r="G12" i="13" s="1"/>
  <c r="F14" i="13"/>
  <c r="G14" i="13" s="1"/>
  <c r="F13" i="13"/>
  <c r="G13" i="13"/>
  <c r="F18" i="13"/>
  <c r="G18" i="13" s="1"/>
  <c r="F9" i="13"/>
  <c r="G9" i="13" s="1"/>
  <c r="F10" i="13"/>
  <c r="G10" i="13" s="1"/>
  <c r="F11" i="13"/>
  <c r="G11" i="13" s="1"/>
  <c r="F15" i="13"/>
  <c r="F16" i="13"/>
  <c r="G16" i="13" s="1"/>
  <c r="F17" i="13"/>
  <c r="G17" i="13" s="1"/>
  <c r="F8" i="13"/>
  <c r="F13" i="11"/>
  <c r="G13" i="11" s="1"/>
  <c r="F12" i="11"/>
  <c r="G12" i="11" s="1"/>
  <c r="F9" i="11"/>
  <c r="G9" i="11" s="1"/>
  <c r="F8" i="11"/>
  <c r="G8" i="13" l="1"/>
  <c r="G8" i="11"/>
  <c r="G15" i="13"/>
  <c r="E9" i="9"/>
  <c r="E10" i="9"/>
  <c r="E11" i="10" l="1"/>
  <c r="E10" i="10"/>
  <c r="E8" i="10"/>
  <c r="E9" i="10"/>
  <c r="F11" i="10"/>
  <c r="G11" i="10" s="1"/>
  <c r="F10" i="10" l="1"/>
  <c r="G10" i="10" s="1"/>
  <c r="F9" i="10"/>
  <c r="G9" i="10" s="1"/>
  <c r="F8" i="10"/>
  <c r="G8" i="10" s="1"/>
  <c r="E11" i="9"/>
  <c r="D12" i="9"/>
  <c r="E8" i="9"/>
  <c r="E8" i="8"/>
  <c r="F8" i="8" s="1"/>
  <c r="E9" i="8"/>
  <c r="F9" i="8" s="1"/>
  <c r="G9" i="8" s="1"/>
  <c r="E10" i="8"/>
  <c r="F10" i="8" s="1"/>
  <c r="G10" i="8" s="1"/>
  <c r="E8" i="7"/>
  <c r="E9" i="7"/>
  <c r="E16" i="6"/>
  <c r="F16" i="6" s="1"/>
  <c r="E15" i="6"/>
  <c r="F15" i="6" s="1"/>
  <c r="E11" i="6"/>
  <c r="F11" i="6" s="1"/>
  <c r="G11" i="6" s="1"/>
  <c r="E10" i="6"/>
  <c r="F10" i="6" s="1"/>
  <c r="G10" i="6" s="1"/>
  <c r="E9" i="6"/>
  <c r="F9" i="6" s="1"/>
  <c r="G9" i="6" s="1"/>
  <c r="E8" i="6"/>
  <c r="F8" i="6" s="1"/>
  <c r="G8" i="6" s="1"/>
  <c r="G8" i="8" l="1"/>
  <c r="E7" i="5"/>
  <c r="J23" i="1"/>
  <c r="I23" i="1"/>
  <c r="H23" i="1"/>
  <c r="G23" i="1"/>
  <c r="F23" i="1"/>
  <c r="J22" i="1"/>
  <c r="I22" i="1"/>
  <c r="H22" i="1"/>
  <c r="F22" i="1"/>
  <c r="G21" i="1"/>
  <c r="J20" i="1"/>
  <c r="I20" i="1"/>
  <c r="H20" i="1"/>
  <c r="G20" i="1"/>
  <c r="F20" i="1"/>
  <c r="J19" i="1"/>
  <c r="I19" i="1"/>
  <c r="H19" i="1"/>
  <c r="G19" i="1"/>
  <c r="F19" i="1"/>
  <c r="B25" i="1"/>
  <c r="K23" i="1" l="1"/>
  <c r="J14" i="1"/>
  <c r="J13" i="1"/>
  <c r="K13" i="1" s="1"/>
  <c r="L13" i="1" s="1"/>
  <c r="J8" i="1"/>
  <c r="I14" i="1"/>
  <c r="I12" i="1"/>
  <c r="K12" i="1" s="1"/>
  <c r="L12" i="1" s="1"/>
  <c r="I8" i="1"/>
  <c r="H11" i="1"/>
  <c r="K11" i="1" s="1"/>
  <c r="L11" i="1" s="1"/>
  <c r="G10" i="1"/>
  <c r="K10" i="1" s="1"/>
  <c r="L10" i="1" s="1"/>
  <c r="H8" i="1"/>
  <c r="H14" i="1"/>
  <c r="K20" i="1"/>
  <c r="G14" i="1"/>
  <c r="G15" i="1"/>
  <c r="K15" i="1" s="1"/>
  <c r="L15" i="1" s="1"/>
  <c r="G8" i="1"/>
  <c r="F9" i="1"/>
  <c r="K9" i="1" s="1"/>
  <c r="L9" i="1" s="1"/>
  <c r="F8" i="1"/>
  <c r="F14" i="1"/>
  <c r="K21" i="1"/>
  <c r="K19" i="1" l="1"/>
  <c r="K22" i="1"/>
  <c r="K14" i="1"/>
  <c r="L14" i="1" s="1"/>
  <c r="K8" i="1"/>
  <c r="L8" i="1" s="1"/>
</calcChain>
</file>

<file path=xl/sharedStrings.xml><?xml version="1.0" encoding="utf-8"?>
<sst xmlns="http://schemas.openxmlformats.org/spreadsheetml/2006/main" count="238" uniqueCount="75">
  <si>
    <t>MATERIAL</t>
  </si>
  <si>
    <t>ALTURA (y)</t>
  </si>
  <si>
    <t>LARGURA (x)</t>
  </si>
  <si>
    <t>ÁREA</t>
  </si>
  <si>
    <t>ITEM</t>
  </si>
  <si>
    <t>DIÂMETRO = 12mm</t>
  </si>
  <si>
    <t>150mm</t>
  </si>
  <si>
    <t>PARAFUSO SEXTAVADO C/ PORCA E ARRUELA</t>
  </si>
  <si>
    <t>PREGO TIPO ARDOX</t>
  </si>
  <si>
    <t>MEDIDAS (m)</t>
  </si>
  <si>
    <t>Und.</t>
  </si>
  <si>
    <t>CERCA 01</t>
  </si>
  <si>
    <t>CERCA 02</t>
  </si>
  <si>
    <t>CERCA 03</t>
  </si>
  <si>
    <t>CERCA 04</t>
  </si>
  <si>
    <t>CERCA 05</t>
  </si>
  <si>
    <t>200mm</t>
  </si>
  <si>
    <t>DIÂMETRO = 2,77mm</t>
  </si>
  <si>
    <t>31,75mm</t>
  </si>
  <si>
    <t>BARRA ROSCADA C/ PORCA E ARRUELA</t>
  </si>
  <si>
    <t>500mm</t>
  </si>
  <si>
    <t>400mm</t>
  </si>
  <si>
    <t xml:space="preserve">QUANTITATIVO MADEIRA </t>
  </si>
  <si>
    <t>DIÂMETRO</t>
  </si>
  <si>
    <t>UND.</t>
  </si>
  <si>
    <t>METRO LINEAR (m)</t>
  </si>
  <si>
    <t>PEÇA DE FECHAMENTO VERTICAL EM MAÇARANDUBA COM SEÇÃO DE 5X1,5CM</t>
  </si>
  <si>
    <t>PEÇA DE FECHAMENTO HORIZONTAL EM MAÇARANDUBA COM SEÇÃO DE 10X1,5CM</t>
  </si>
  <si>
    <t>PONTALETES DE ESTRUTURAÇÃO EM MAÇARANDUBA COM SEÇÃO DE 10X10CM, H=137,5CM</t>
  </si>
  <si>
    <t>PONTALETES DE ESTRUTURAÇÃO EM MAÇARANDUBA COM SEÇÃO DE 10X10CM, H=120CM</t>
  </si>
  <si>
    <t>COMP.</t>
  </si>
  <si>
    <t xml:space="preserve">TOTAL </t>
  </si>
  <si>
    <t>VOLUME (m3)</t>
  </si>
  <si>
    <t>TABELA  - QUANTITATIVO CERCAS</t>
  </si>
  <si>
    <t>QUANT</t>
  </si>
  <si>
    <t>ALTURA</t>
  </si>
  <si>
    <t>(m²)</t>
  </si>
  <si>
    <t>ALAMBRADO EM TELA GALVANIZADA</t>
  </si>
  <si>
    <t>GRAMPO GALVANIZADO 1x9</t>
  </si>
  <si>
    <t>PONTALETES DE ESTRUTURAÇÃO EM MAÇARANDUBA COM SEÇÃO DE 10X10CM, H=114CM</t>
  </si>
  <si>
    <t>PONTALETES DE ESTRUTURAÇÃO EM MAÇARANDUBA COM SEÇÃO DE 10X10CM, H=132CM</t>
  </si>
  <si>
    <t>PEÇA DE FECHAMENTO HORIZONTAL EM MAÇARANDUBA COM SEÇÃO DE 6X10CM,</t>
  </si>
  <si>
    <t>PEÇA DE FECHAMENTO VERTICAL EM MAÇARANDUBA COM SEÇÃO DE 10X6CM,CANTOS ABAULADOS</t>
  </si>
  <si>
    <t>QUANTITATIVO - PARAFUSOS /PREGOS/ BARRAS ROSCADAS</t>
  </si>
  <si>
    <t>QUANTITATIVO - PARAFUSOS E BARRAS ROSCADAS</t>
  </si>
  <si>
    <t>TABELA  - QUANTITATIVO ALAMBRADO</t>
  </si>
  <si>
    <t>QUANTITATIVO BARRA EM FERRO</t>
  </si>
  <si>
    <t>BARRA EM FERRO 3/8" NA VERTICAL</t>
  </si>
  <si>
    <t>BARRA EM FERRO 3/8" NA HORIZONTAL</t>
  </si>
  <si>
    <t>BARRA EM FERRO 1/2" NA VERTICAL</t>
  </si>
  <si>
    <t>BARRA EM FERRO 1/2" NA HORIZONTAL</t>
  </si>
  <si>
    <t>BARRA EM FERRO 2" NA HORIZONTAL</t>
  </si>
  <si>
    <t>TABELA  - QUANTITATIVO BAIAS</t>
  </si>
  <si>
    <t>BARRA EM FERRO 2" NA VERTICAL</t>
  </si>
  <si>
    <t>BARRA EM FERRO 3/4" NA VERTICAL</t>
  </si>
  <si>
    <t>BARRA EM FERRO 3/4" NA HORIZONTAL</t>
  </si>
  <si>
    <t xml:space="preserve">QUANTITATIVO DE MATERIAIS </t>
  </si>
  <si>
    <t>QUANTIDADE</t>
  </si>
  <si>
    <t>COMPRIMENTO</t>
  </si>
  <si>
    <t>PONTALETE EM MASSARANDUBA</t>
  </si>
  <si>
    <t>TÁBUAS EM MASSARANDUBA</t>
  </si>
  <si>
    <t>DIÂMETRO = 15mm</t>
  </si>
  <si>
    <t>15mm</t>
  </si>
  <si>
    <t>TABELA  - QUANTITATIVO GUARDA-CORPO</t>
  </si>
  <si>
    <t>150mm- 6"</t>
  </si>
  <si>
    <t>200mm- 8"</t>
  </si>
  <si>
    <t>DIÂMETRO = 12mm- 1/2"</t>
  </si>
  <si>
    <t>m³</t>
  </si>
  <si>
    <t>TABELA  - QUANTITATIVO CANZIL / MADEIRA</t>
  </si>
  <si>
    <t>TABELA  - QUANTITATIVO CANZIL / METÁLICO</t>
  </si>
  <si>
    <t>SÃO GONÇALO - MANEJO E SERINGAS</t>
  </si>
  <si>
    <t>SÃO GONÇALO - APRISCO TÉRREO</t>
  </si>
  <si>
    <t>SÃO GONÇALO - MANEJO</t>
  </si>
  <si>
    <t>SÃO GONÇALO - APRISCO ELEVADO</t>
  </si>
  <si>
    <t>SÃO GONÇALO - CONFINAMENTO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</si>
</sst>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121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2" fontId="0" fillId="0" borderId="1" xfId="0" applyNumberFormat="1" applyFont="1" applyFill="1" applyBorder="1"/>
    <xf numFmtId="2" fontId="0" fillId="0" borderId="2" xfId="0" applyNumberFormat="1" applyFont="1" applyFill="1" applyBorder="1"/>
    <xf numFmtId="2" fontId="0" fillId="0" borderId="10" xfId="0" applyNumberFormat="1" applyFont="1" applyFill="1" applyBorder="1"/>
    <xf numFmtId="2" fontId="0" fillId="0" borderId="1" xfId="0" applyNumberForma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1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/>
    </xf>
    <xf numFmtId="0" fontId="0" fillId="0" borderId="0" xfId="0" applyFill="1"/>
    <xf numFmtId="2" fontId="0" fillId="0" borderId="11" xfId="0" applyNumberFormat="1" applyFill="1" applyBorder="1" applyAlignment="1">
      <alignment horizontal="right"/>
    </xf>
    <xf numFmtId="2" fontId="0" fillId="0" borderId="11" xfId="0" applyNumberFormat="1" applyFill="1" applyBorder="1"/>
    <xf numFmtId="0" fontId="0" fillId="0" borderId="8" xfId="0" applyFill="1" applyBorder="1"/>
    <xf numFmtId="2" fontId="0" fillId="0" borderId="1" xfId="0" applyNumberFormat="1" applyFill="1" applyBorder="1" applyAlignment="1">
      <alignment wrapText="1"/>
    </xf>
    <xf numFmtId="2" fontId="0" fillId="0" borderId="10" xfId="0" applyNumberFormat="1" applyFill="1" applyBorder="1"/>
    <xf numFmtId="2" fontId="0" fillId="0" borderId="2" xfId="0" applyNumberFormat="1" applyFill="1" applyBorder="1" applyAlignment="1">
      <alignment horizontal="center"/>
    </xf>
    <xf numFmtId="2" fontId="1" fillId="0" borderId="28" xfId="0" applyNumberFormat="1" applyFont="1" applyFill="1" applyBorder="1"/>
    <xf numFmtId="0" fontId="0" fillId="0" borderId="9" xfId="0" applyFill="1" applyBorder="1"/>
    <xf numFmtId="2" fontId="0" fillId="0" borderId="8" xfId="0" applyNumberFormat="1" applyFill="1" applyBorder="1" applyAlignment="1">
      <alignment wrapText="1"/>
    </xf>
    <xf numFmtId="2" fontId="0" fillId="0" borderId="9" xfId="0" applyNumberFormat="1" applyFill="1" applyBorder="1"/>
    <xf numFmtId="0" fontId="4" fillId="0" borderId="0" xfId="0" applyFont="1"/>
    <xf numFmtId="0" fontId="1" fillId="2" borderId="35" xfId="0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Border="1"/>
    <xf numFmtId="2" fontId="1" fillId="0" borderId="1" xfId="0" applyNumberFormat="1" applyFont="1" applyFill="1" applyBorder="1"/>
    <xf numFmtId="0" fontId="4" fillId="0" borderId="0" xfId="0" applyFont="1" applyBorder="1"/>
    <xf numFmtId="2" fontId="0" fillId="0" borderId="8" xfId="0" applyNumberFormat="1" applyFill="1" applyBorder="1" applyAlignment="1">
      <alignment horizontal="justify" vertical="justify"/>
    </xf>
    <xf numFmtId="2" fontId="1" fillId="0" borderId="11" xfId="0" applyNumberFormat="1" applyFont="1" applyFill="1" applyBorder="1"/>
    <xf numFmtId="0" fontId="0" fillId="0" borderId="1" xfId="0" applyFill="1" applyBorder="1"/>
    <xf numFmtId="2" fontId="0" fillId="0" borderId="8" xfId="0" applyNumberFormat="1" applyFill="1" applyBorder="1" applyAlignment="1">
      <alignment horizontal="justify" vertical="top"/>
    </xf>
    <xf numFmtId="2" fontId="1" fillId="0" borderId="6" xfId="0" applyNumberFormat="1" applyFont="1" applyFill="1" applyBorder="1"/>
    <xf numFmtId="2" fontId="0" fillId="0" borderId="9" xfId="0" applyNumberFormat="1" applyFill="1" applyBorder="1" applyAlignment="1">
      <alignment horizontal="justify" vertical="top"/>
    </xf>
    <xf numFmtId="2" fontId="0" fillId="0" borderId="10" xfId="0" applyNumberForma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2" fontId="1" fillId="0" borderId="10" xfId="0" applyNumberFormat="1" applyFont="1" applyFill="1" applyBorder="1" applyAlignment="1">
      <alignment horizontal="right"/>
    </xf>
    <xf numFmtId="2" fontId="5" fillId="0" borderId="1" xfId="0" applyNumberFormat="1" applyFont="1" applyFill="1" applyBorder="1" applyAlignment="1">
      <alignment horizontal="left" vertical="justify"/>
    </xf>
    <xf numFmtId="2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2" fontId="5" fillId="0" borderId="1" xfId="0" applyNumberFormat="1" applyFont="1" applyFill="1" applyBorder="1"/>
    <xf numFmtId="2" fontId="0" fillId="0" borderId="1" xfId="0" applyNumberFormat="1" applyFill="1" applyBorder="1" applyAlignment="1">
      <alignment horizontal="left" vertical="justify"/>
    </xf>
    <xf numFmtId="164" fontId="0" fillId="0" borderId="1" xfId="0" applyNumberFormat="1" applyFill="1" applyBorder="1" applyAlignment="1">
      <alignment horizontal="right"/>
    </xf>
    <xf numFmtId="2" fontId="0" fillId="0" borderId="1" xfId="0" applyNumberFormat="1" applyFill="1" applyBorder="1"/>
    <xf numFmtId="2" fontId="0" fillId="0" borderId="8" xfId="0" applyNumberFormat="1" applyFill="1" applyBorder="1" applyAlignment="1">
      <alignment horizontal="left" vertical="top" wrapText="1"/>
    </xf>
    <xf numFmtId="2" fontId="0" fillId="0" borderId="6" xfId="0" applyNumberFormat="1" applyFill="1" applyBorder="1"/>
    <xf numFmtId="2" fontId="1" fillId="0" borderId="10" xfId="0" applyNumberFormat="1" applyFont="1" applyFill="1" applyBorder="1"/>
    <xf numFmtId="2" fontId="0" fillId="0" borderId="28" xfId="0" applyNumberFormat="1" applyFill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/>
    <xf numFmtId="0" fontId="1" fillId="2" borderId="1" xfId="0" applyFont="1" applyFill="1" applyBorder="1" applyAlignment="1"/>
    <xf numFmtId="0" fontId="4" fillId="0" borderId="0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1" fillId="0" borderId="1" xfId="0" applyNumberFormat="1" applyFont="1" applyFill="1" applyBorder="1" applyAlignment="1"/>
    <xf numFmtId="0" fontId="0" fillId="0" borderId="6" xfId="0" applyFill="1" applyBorder="1" applyAlignment="1"/>
    <xf numFmtId="2" fontId="1" fillId="0" borderId="10" xfId="0" applyNumberFormat="1" applyFont="1" applyFill="1" applyBorder="1" applyAlignment="1"/>
    <xf numFmtId="0" fontId="0" fillId="0" borderId="28" xfId="0" applyFill="1" applyBorder="1" applyAlignment="1"/>
    <xf numFmtId="0" fontId="1" fillId="2" borderId="2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0" fillId="2" borderId="37" xfId="0" applyFill="1" applyBorder="1" applyAlignment="1"/>
    <xf numFmtId="2" fontId="1" fillId="2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0" fillId="2" borderId="19" xfId="0" applyFill="1" applyBorder="1" applyAlignment="1"/>
    <xf numFmtId="0" fontId="0" fillId="2" borderId="20" xfId="0" applyFill="1" applyBorder="1" applyAlignment="1"/>
    <xf numFmtId="0" fontId="1" fillId="2" borderId="14" xfId="0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/>
    <xf numFmtId="0" fontId="1" fillId="2" borderId="3" xfId="0" applyFont="1" applyFill="1" applyBorder="1" applyAlignment="1"/>
    <xf numFmtId="0" fontId="1" fillId="0" borderId="11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0" fillId="2" borderId="26" xfId="0" applyFill="1" applyBorder="1" applyAlignment="1"/>
    <xf numFmtId="2" fontId="1" fillId="0" borderId="11" xfId="0" applyNumberFormat="1" applyFont="1" applyFill="1" applyBorder="1" applyAlignment="1"/>
    <xf numFmtId="2" fontId="1" fillId="0" borderId="30" xfId="0" applyNumberFormat="1" applyFont="1" applyFill="1" applyBorder="1" applyAlignment="1"/>
    <xf numFmtId="2" fontId="1" fillId="0" borderId="31" xfId="0" applyNumberFormat="1" applyFont="1" applyFill="1" applyBorder="1" applyAlignment="1"/>
    <xf numFmtId="2" fontId="1" fillId="0" borderId="32" xfId="0" applyNumberFormat="1" applyFont="1" applyFill="1" applyBorder="1" applyAlignment="1"/>
    <xf numFmtId="0" fontId="1" fillId="2" borderId="5" xfId="0" applyFont="1" applyFill="1" applyBorder="1" applyAlignment="1">
      <alignment horizontal="center" vertic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distributed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2">
    <cellStyle name="Bom" xfId="1" builtinId="26"/>
    <cellStyle name="Normal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zoomScaleNormal="100" workbookViewId="0">
      <selection sqref="A1:E8"/>
    </sheetView>
  </sheetViews>
  <sheetFormatPr defaultRowHeight="15" x14ac:dyDescent="0.25"/>
  <cols>
    <col min="1" max="1" width="33.5703125" customWidth="1"/>
    <col min="2" max="4" width="13.7109375" customWidth="1"/>
    <col min="5" max="5" width="13.5703125" customWidth="1"/>
  </cols>
  <sheetData>
    <row r="2" spans="1:5" ht="15.75" x14ac:dyDescent="0.25">
      <c r="A2" s="53" t="s">
        <v>73</v>
      </c>
      <c r="B2" s="54"/>
      <c r="C2" s="54"/>
      <c r="D2" s="54"/>
      <c r="E2" s="55"/>
    </row>
    <row r="3" spans="1:5" ht="22.5" customHeight="1" thickBot="1" x14ac:dyDescent="0.35">
      <c r="A3" s="59"/>
      <c r="B3" s="59"/>
      <c r="C3" s="59"/>
      <c r="D3" s="59"/>
      <c r="E3" s="59"/>
    </row>
    <row r="4" spans="1:5" ht="22.5" customHeight="1" thickBot="1" x14ac:dyDescent="0.35">
      <c r="A4" s="56" t="s">
        <v>45</v>
      </c>
      <c r="B4" s="57"/>
      <c r="C4" s="57"/>
      <c r="D4" s="57"/>
      <c r="E4" s="58"/>
    </row>
    <row r="5" spans="1:5" x14ac:dyDescent="0.25">
      <c r="A5" s="60" t="s">
        <v>0</v>
      </c>
      <c r="B5" s="61"/>
      <c r="C5" s="62"/>
      <c r="D5" s="8" t="s">
        <v>34</v>
      </c>
      <c r="E5" s="2" t="s">
        <v>3</v>
      </c>
    </row>
    <row r="6" spans="1:5" x14ac:dyDescent="0.25">
      <c r="A6" s="60"/>
      <c r="B6" s="7" t="s">
        <v>35</v>
      </c>
      <c r="C6" s="1" t="s">
        <v>30</v>
      </c>
      <c r="D6" s="7" t="s">
        <v>10</v>
      </c>
      <c r="E6" s="2" t="s">
        <v>36</v>
      </c>
    </row>
    <row r="7" spans="1:5" s="10" customFormat="1" ht="29.25" customHeight="1" x14ac:dyDescent="0.25">
      <c r="A7" s="34" t="s">
        <v>37</v>
      </c>
      <c r="B7" s="6">
        <v>1.1000000000000001</v>
      </c>
      <c r="C7" s="6">
        <v>67.36</v>
      </c>
      <c r="D7" s="6">
        <v>1</v>
      </c>
      <c r="E7" s="35">
        <f>B7*C7</f>
        <v>74.096000000000004</v>
      </c>
    </row>
    <row r="8" spans="1:5" s="10" customFormat="1" ht="29.25" customHeight="1" thickBot="1" x14ac:dyDescent="0.3">
      <c r="A8" s="36" t="s">
        <v>38</v>
      </c>
      <c r="B8" s="37"/>
      <c r="C8" s="6"/>
      <c r="D8" s="38">
        <v>686</v>
      </c>
      <c r="E8" s="29"/>
    </row>
    <row r="9" spans="1:5" ht="45" customHeight="1" x14ac:dyDescent="0.25">
      <c r="C9" s="28"/>
      <c r="D9" s="63"/>
      <c r="E9" s="28"/>
    </row>
    <row r="10" spans="1:5" x14ac:dyDescent="0.25">
      <c r="C10" s="28"/>
      <c r="D10" s="63"/>
      <c r="E10" s="28"/>
    </row>
    <row r="11" spans="1:5" x14ac:dyDescent="0.25">
      <c r="C11" s="28"/>
      <c r="D11" s="63"/>
      <c r="E11" s="28"/>
    </row>
    <row r="12" spans="1:5" x14ac:dyDescent="0.25">
      <c r="C12" s="28"/>
      <c r="D12" s="63"/>
      <c r="E12" s="28"/>
    </row>
    <row r="13" spans="1:5" x14ac:dyDescent="0.25">
      <c r="C13" s="28"/>
      <c r="D13" s="63"/>
      <c r="E13" s="28"/>
    </row>
    <row r="14" spans="1:5" ht="32.25" customHeight="1" x14ac:dyDescent="0.25">
      <c r="C14" s="28"/>
      <c r="D14" s="63"/>
      <c r="E14" s="28"/>
    </row>
  </sheetData>
  <mergeCells count="6">
    <mergeCell ref="D9:D14"/>
    <mergeCell ref="A2:E2"/>
    <mergeCell ref="A4:E4"/>
    <mergeCell ref="A3:E3"/>
    <mergeCell ref="A5:A6"/>
    <mergeCell ref="B5:C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zoomScale="140" zoomScaleNormal="140" workbookViewId="0">
      <selection sqref="A1:G16"/>
    </sheetView>
  </sheetViews>
  <sheetFormatPr defaultRowHeight="15" x14ac:dyDescent="0.25"/>
  <cols>
    <col min="1" max="1" width="10.42578125" customWidth="1"/>
    <col min="2" max="2" width="41.7109375" customWidth="1"/>
    <col min="3" max="5" width="13.7109375" customWidth="1"/>
    <col min="6" max="6" width="17.42578125" customWidth="1"/>
    <col min="7" max="7" width="14.85546875" customWidth="1"/>
  </cols>
  <sheetData>
    <row r="2" spans="1:7" ht="15.75" x14ac:dyDescent="0.25">
      <c r="A2" s="53" t="s">
        <v>70</v>
      </c>
      <c r="B2" s="54"/>
      <c r="C2" s="54"/>
      <c r="D2" s="54"/>
      <c r="E2" s="54"/>
      <c r="F2" s="54"/>
      <c r="G2" s="55"/>
    </row>
    <row r="3" spans="1:7" ht="15.75" thickBot="1" x14ac:dyDescent="0.3">
      <c r="A3" s="51"/>
      <c r="B3" s="51"/>
      <c r="C3" s="51"/>
      <c r="D3" s="51"/>
      <c r="E3" s="51"/>
      <c r="F3" s="51"/>
      <c r="G3" s="51"/>
    </row>
    <row r="4" spans="1:7" ht="15.75" x14ac:dyDescent="0.25">
      <c r="A4" s="112" t="s">
        <v>56</v>
      </c>
      <c r="B4" s="113"/>
      <c r="C4" s="113"/>
      <c r="D4" s="113"/>
      <c r="E4" s="113"/>
      <c r="F4" s="113"/>
      <c r="G4" s="114"/>
    </row>
    <row r="5" spans="1:7" x14ac:dyDescent="0.25">
      <c r="A5" s="111" t="s">
        <v>4</v>
      </c>
      <c r="B5" s="116" t="s">
        <v>0</v>
      </c>
      <c r="C5" s="82" t="s">
        <v>9</v>
      </c>
      <c r="D5" s="61"/>
      <c r="E5" s="62"/>
      <c r="F5" s="7" t="s">
        <v>57</v>
      </c>
      <c r="G5" s="2" t="s">
        <v>3</v>
      </c>
    </row>
    <row r="6" spans="1:7" x14ac:dyDescent="0.25">
      <c r="A6" s="115"/>
      <c r="B6" s="117"/>
      <c r="C6" s="1" t="s">
        <v>2</v>
      </c>
      <c r="D6" s="1" t="s">
        <v>1</v>
      </c>
      <c r="E6" s="1" t="s">
        <v>58</v>
      </c>
      <c r="F6" s="1" t="s">
        <v>10</v>
      </c>
      <c r="G6" s="22" t="s">
        <v>67</v>
      </c>
    </row>
    <row r="7" spans="1:7" s="10" customFormat="1" x14ac:dyDescent="0.25">
      <c r="A7" s="13">
        <v>1</v>
      </c>
      <c r="B7" s="46" t="s">
        <v>59</v>
      </c>
      <c r="C7" s="6">
        <v>0.1</v>
      </c>
      <c r="D7" s="6">
        <v>0.1</v>
      </c>
      <c r="E7" s="6">
        <v>1.6</v>
      </c>
      <c r="F7" s="46">
        <v>15</v>
      </c>
      <c r="G7" s="32">
        <f>C7*D7*E7*F7</f>
        <v>0.24000000000000005</v>
      </c>
    </row>
    <row r="8" spans="1:7" s="10" customFormat="1" x14ac:dyDescent="0.25">
      <c r="A8" s="13">
        <v>2</v>
      </c>
      <c r="B8" s="46" t="s">
        <v>59</v>
      </c>
      <c r="C8" s="6">
        <v>0.06</v>
      </c>
      <c r="D8" s="6">
        <v>0.06</v>
      </c>
      <c r="E8" s="6">
        <v>1.25</v>
      </c>
      <c r="F8" s="46">
        <v>16</v>
      </c>
      <c r="G8" s="32">
        <f t="shared" ref="G8:G14" si="0">C8*D8*E8*F8</f>
        <v>7.1999999999999995E-2</v>
      </c>
    </row>
    <row r="9" spans="1:7" s="10" customFormat="1" x14ac:dyDescent="0.25">
      <c r="A9" s="13">
        <v>3</v>
      </c>
      <c r="B9" s="46" t="s">
        <v>59</v>
      </c>
      <c r="C9" s="6">
        <v>0.06</v>
      </c>
      <c r="D9" s="6">
        <v>0.06</v>
      </c>
      <c r="E9" s="6">
        <v>1.5</v>
      </c>
      <c r="F9" s="46">
        <v>10</v>
      </c>
      <c r="G9" s="32">
        <f t="shared" si="0"/>
        <v>5.4000000000000006E-2</v>
      </c>
    </row>
    <row r="10" spans="1:7" s="10" customFormat="1" x14ac:dyDescent="0.25">
      <c r="A10" s="13">
        <v>4</v>
      </c>
      <c r="B10" s="46" t="s">
        <v>60</v>
      </c>
      <c r="C10" s="45">
        <v>1.4999999999999999E-2</v>
      </c>
      <c r="D10" s="6">
        <v>0.15</v>
      </c>
      <c r="E10" s="6">
        <v>1.8</v>
      </c>
      <c r="F10" s="46">
        <v>10</v>
      </c>
      <c r="G10" s="32">
        <f t="shared" si="0"/>
        <v>4.0499999999999994E-2</v>
      </c>
    </row>
    <row r="11" spans="1:7" s="10" customFormat="1" x14ac:dyDescent="0.25">
      <c r="A11" s="13">
        <v>5</v>
      </c>
      <c r="B11" s="46" t="s">
        <v>60</v>
      </c>
      <c r="C11" s="45">
        <v>1.4999999999999999E-2</v>
      </c>
      <c r="D11" s="6">
        <v>0.15</v>
      </c>
      <c r="E11" s="6">
        <v>2.67</v>
      </c>
      <c r="F11" s="46">
        <v>10</v>
      </c>
      <c r="G11" s="32">
        <f t="shared" si="0"/>
        <v>6.0074999999999996E-2</v>
      </c>
    </row>
    <row r="12" spans="1:7" s="10" customFormat="1" x14ac:dyDescent="0.25">
      <c r="A12" s="13">
        <v>6</v>
      </c>
      <c r="B12" s="46" t="s">
        <v>60</v>
      </c>
      <c r="C12" s="45">
        <v>1.4999999999999999E-2</v>
      </c>
      <c r="D12" s="6">
        <v>0.15</v>
      </c>
      <c r="E12" s="6">
        <v>1.34</v>
      </c>
      <c r="F12" s="46">
        <v>5</v>
      </c>
      <c r="G12" s="32">
        <f t="shared" si="0"/>
        <v>1.5075E-2</v>
      </c>
    </row>
    <row r="13" spans="1:7" s="10" customFormat="1" x14ac:dyDescent="0.25">
      <c r="A13" s="13">
        <v>7</v>
      </c>
      <c r="B13" s="46" t="s">
        <v>60</v>
      </c>
      <c r="C13" s="6">
        <v>0.03</v>
      </c>
      <c r="D13" s="6">
        <v>0.2</v>
      </c>
      <c r="E13" s="6">
        <v>3.06</v>
      </c>
      <c r="F13" s="46">
        <v>10</v>
      </c>
      <c r="G13" s="32">
        <f t="shared" si="0"/>
        <v>0.18360000000000001</v>
      </c>
    </row>
    <row r="14" spans="1:7" s="10" customFormat="1" x14ac:dyDescent="0.25">
      <c r="A14" s="13">
        <v>8</v>
      </c>
      <c r="B14" s="46" t="s">
        <v>60</v>
      </c>
      <c r="C14" s="6">
        <v>0.03</v>
      </c>
      <c r="D14" s="6">
        <v>0.2</v>
      </c>
      <c r="E14" s="6">
        <v>0.8</v>
      </c>
      <c r="F14" s="46">
        <f>5*2</f>
        <v>10</v>
      </c>
      <c r="G14" s="32">
        <f t="shared" si="0"/>
        <v>4.8000000000000001E-2</v>
      </c>
    </row>
    <row r="15" spans="1:7" s="10" customFormat="1" x14ac:dyDescent="0.25">
      <c r="A15" s="13">
        <v>9</v>
      </c>
      <c r="B15" s="14" t="s">
        <v>7</v>
      </c>
      <c r="C15" s="83" t="s">
        <v>5</v>
      </c>
      <c r="D15" s="84"/>
      <c r="E15" s="24" t="s">
        <v>6</v>
      </c>
      <c r="F15" s="29">
        <f>4*5*F7+1*F9+2*4</f>
        <v>318</v>
      </c>
      <c r="G15" s="48"/>
    </row>
    <row r="16" spans="1:7" s="10" customFormat="1" ht="15.75" thickBot="1" x14ac:dyDescent="0.3">
      <c r="A16" s="18">
        <v>10</v>
      </c>
      <c r="B16" s="15" t="s">
        <v>8</v>
      </c>
      <c r="C16" s="85" t="s">
        <v>61</v>
      </c>
      <c r="D16" s="86"/>
      <c r="E16" s="25" t="s">
        <v>62</v>
      </c>
      <c r="F16" s="49">
        <f>2*5*10+2*5*4</f>
        <v>140</v>
      </c>
      <c r="G16" s="50"/>
    </row>
  </sheetData>
  <mergeCells count="7">
    <mergeCell ref="C15:D15"/>
    <mergeCell ref="C16:D16"/>
    <mergeCell ref="A2:G2"/>
    <mergeCell ref="A4:G4"/>
    <mergeCell ref="A5:A6"/>
    <mergeCell ref="B5:B6"/>
    <mergeCell ref="C5:E5"/>
  </mergeCells>
  <pageMargins left="0.511811024" right="0.511811024" top="0.78740157499999996" bottom="0.78740157499999996" header="0.31496062000000002" footer="0.31496062000000002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opLeftCell="A2" zoomScale="180" zoomScaleNormal="180" workbookViewId="0">
      <selection activeCell="A2" sqref="A2:E10"/>
    </sheetView>
  </sheetViews>
  <sheetFormatPr defaultRowHeight="15" x14ac:dyDescent="0.25"/>
  <cols>
    <col min="1" max="1" width="32.28515625" customWidth="1"/>
    <col min="2" max="4" width="13.7109375" customWidth="1"/>
    <col min="5" max="5" width="13.5703125" customWidth="1"/>
  </cols>
  <sheetData>
    <row r="1" spans="1:5" ht="22.5" customHeight="1" thickBot="1" x14ac:dyDescent="0.35">
      <c r="A1" s="59"/>
      <c r="B1" s="59"/>
      <c r="C1" s="59"/>
      <c r="D1" s="59"/>
      <c r="E1" s="59"/>
    </row>
    <row r="2" spans="1:5" ht="22.5" customHeight="1" x14ac:dyDescent="0.3">
      <c r="A2" s="52"/>
      <c r="B2" s="52"/>
      <c r="C2" s="52"/>
      <c r="D2" s="52"/>
      <c r="E2" s="52"/>
    </row>
    <row r="3" spans="1:5" ht="22.5" customHeight="1" x14ac:dyDescent="0.25">
      <c r="A3" s="53" t="s">
        <v>71</v>
      </c>
      <c r="B3" s="54"/>
      <c r="C3" s="54"/>
      <c r="D3" s="54"/>
      <c r="E3" s="55"/>
    </row>
    <row r="4" spans="1:5" ht="22.5" customHeight="1" thickBot="1" x14ac:dyDescent="0.35">
      <c r="A4" s="23"/>
      <c r="B4" s="23"/>
      <c r="C4" s="23"/>
      <c r="D4" s="23"/>
      <c r="E4" s="23"/>
    </row>
    <row r="5" spans="1:5" ht="22.5" customHeight="1" thickBot="1" x14ac:dyDescent="0.3">
      <c r="A5" s="64" t="s">
        <v>45</v>
      </c>
      <c r="B5" s="65"/>
      <c r="C5" s="65"/>
      <c r="D5" s="65"/>
      <c r="E5" s="66"/>
    </row>
    <row r="6" spans="1:5" x14ac:dyDescent="0.25">
      <c r="A6" s="60" t="s">
        <v>0</v>
      </c>
      <c r="B6" s="61"/>
      <c r="C6" s="62"/>
      <c r="D6" s="8" t="s">
        <v>34</v>
      </c>
      <c r="E6" s="2" t="s">
        <v>3</v>
      </c>
    </row>
    <row r="7" spans="1:5" x14ac:dyDescent="0.25">
      <c r="A7" s="60"/>
      <c r="B7" s="7" t="s">
        <v>35</v>
      </c>
      <c r="C7" s="1" t="s">
        <v>30</v>
      </c>
      <c r="D7" s="7" t="s">
        <v>10</v>
      </c>
      <c r="E7" s="2" t="s">
        <v>36</v>
      </c>
    </row>
    <row r="8" spans="1:5" s="10" customFormat="1" x14ac:dyDescent="0.25">
      <c r="A8" s="34" t="s">
        <v>37</v>
      </c>
      <c r="B8" s="6">
        <v>1.1000000000000001</v>
      </c>
      <c r="C8" s="6">
        <v>5.82</v>
      </c>
      <c r="D8" s="6">
        <v>14</v>
      </c>
      <c r="E8" s="32">
        <f>B8*C8</f>
        <v>6.402000000000001</v>
      </c>
    </row>
    <row r="9" spans="1:5" s="10" customFormat="1" ht="29.25" customHeight="1" x14ac:dyDescent="0.25">
      <c r="A9" s="34" t="s">
        <v>37</v>
      </c>
      <c r="B9" s="6">
        <v>1.1000000000000001</v>
      </c>
      <c r="C9" s="6">
        <v>3.08</v>
      </c>
      <c r="D9" s="6">
        <v>12</v>
      </c>
      <c r="E9" s="32">
        <f>B9*C9</f>
        <v>3.3880000000000003</v>
      </c>
    </row>
    <row r="10" spans="1:5" s="10" customFormat="1" ht="29.25" customHeight="1" thickBot="1" x14ac:dyDescent="0.3">
      <c r="A10" s="36" t="s">
        <v>38</v>
      </c>
      <c r="B10" s="37"/>
      <c r="C10" s="6"/>
      <c r="D10" s="38">
        <v>1280</v>
      </c>
      <c r="E10" s="29"/>
    </row>
    <row r="11" spans="1:5" x14ac:dyDescent="0.25">
      <c r="C11" s="28"/>
      <c r="D11" s="63"/>
      <c r="E11" s="28"/>
    </row>
    <row r="12" spans="1:5" x14ac:dyDescent="0.25">
      <c r="A12" s="21"/>
      <c r="B12" s="21"/>
      <c r="C12" s="30"/>
      <c r="D12" s="63"/>
      <c r="E12" s="28"/>
    </row>
    <row r="13" spans="1:5" x14ac:dyDescent="0.25">
      <c r="A13" s="21"/>
      <c r="B13" s="21"/>
      <c r="C13" s="30"/>
      <c r="D13" s="63"/>
      <c r="E13" s="28"/>
    </row>
    <row r="14" spans="1:5" x14ac:dyDescent="0.25">
      <c r="C14" s="28"/>
      <c r="D14" s="63"/>
      <c r="E14" s="28"/>
    </row>
    <row r="15" spans="1:5" x14ac:dyDescent="0.25">
      <c r="C15" s="28"/>
      <c r="D15" s="63"/>
      <c r="E15" s="28"/>
    </row>
    <row r="16" spans="1:5" ht="61.5" customHeight="1" x14ac:dyDescent="0.25">
      <c r="B16" s="21"/>
      <c r="C16" s="30"/>
      <c r="D16" s="63"/>
      <c r="E16" s="28"/>
    </row>
    <row r="17" spans="3:5" x14ac:dyDescent="0.25">
      <c r="C17" s="28"/>
      <c r="D17" s="28"/>
      <c r="E17" s="28"/>
    </row>
  </sheetData>
  <mergeCells count="6">
    <mergeCell ref="D11:D16"/>
    <mergeCell ref="A1:E1"/>
    <mergeCell ref="A5:E5"/>
    <mergeCell ref="A6:A7"/>
    <mergeCell ref="B6:C6"/>
    <mergeCell ref="A3:E3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2"/>
  <sheetViews>
    <sheetView zoomScale="180" zoomScaleNormal="180" workbookViewId="0">
      <selection sqref="A1:E14"/>
    </sheetView>
  </sheetViews>
  <sheetFormatPr defaultRowHeight="15" x14ac:dyDescent="0.25"/>
  <cols>
    <col min="1" max="1" width="34.42578125" customWidth="1"/>
    <col min="2" max="4" width="13.7109375" customWidth="1"/>
    <col min="5" max="5" width="12" customWidth="1"/>
  </cols>
  <sheetData>
    <row r="3" spans="1:6" ht="15.75" x14ac:dyDescent="0.25">
      <c r="A3" s="53" t="s">
        <v>72</v>
      </c>
      <c r="B3" s="67"/>
      <c r="C3" s="67"/>
      <c r="D3" s="67"/>
      <c r="E3" s="68"/>
    </row>
    <row r="4" spans="1:6" ht="22.5" customHeight="1" thickBot="1" x14ac:dyDescent="0.35">
      <c r="A4" s="59"/>
      <c r="B4" s="59"/>
      <c r="C4" s="59"/>
      <c r="D4" s="59"/>
      <c r="E4" s="59"/>
    </row>
    <row r="5" spans="1:6" ht="22.5" customHeight="1" thickBot="1" x14ac:dyDescent="0.3">
      <c r="A5" s="64" t="s">
        <v>45</v>
      </c>
      <c r="B5" s="65"/>
      <c r="C5" s="65"/>
      <c r="D5" s="65"/>
      <c r="E5" s="66"/>
    </row>
    <row r="6" spans="1:6" x14ac:dyDescent="0.25">
      <c r="A6" s="60" t="s">
        <v>0</v>
      </c>
      <c r="B6" s="61"/>
      <c r="C6" s="62"/>
      <c r="D6" s="8" t="s">
        <v>34</v>
      </c>
      <c r="E6" s="2" t="s">
        <v>3</v>
      </c>
    </row>
    <row r="7" spans="1:6" x14ac:dyDescent="0.25">
      <c r="A7" s="60"/>
      <c r="B7" s="7" t="s">
        <v>35</v>
      </c>
      <c r="C7" s="1" t="s">
        <v>30</v>
      </c>
      <c r="D7" s="7" t="s">
        <v>10</v>
      </c>
      <c r="E7" s="2" t="s">
        <v>36</v>
      </c>
    </row>
    <row r="8" spans="1:6" s="10" customFormat="1" x14ac:dyDescent="0.25">
      <c r="A8" s="34" t="s">
        <v>37</v>
      </c>
      <c r="B8" s="6">
        <v>1.1000000000000001</v>
      </c>
      <c r="C8" s="6">
        <v>2.69</v>
      </c>
      <c r="D8" s="6">
        <v>2</v>
      </c>
      <c r="E8" s="29">
        <f>B8*C8</f>
        <v>2.9590000000000001</v>
      </c>
      <c r="F8" s="69"/>
    </row>
    <row r="9" spans="1:6" s="10" customFormat="1" x14ac:dyDescent="0.25">
      <c r="A9" s="34" t="s">
        <v>37</v>
      </c>
      <c r="B9" s="6">
        <v>1.1000000000000001</v>
      </c>
      <c r="C9" s="6">
        <v>10.27</v>
      </c>
      <c r="D9" s="6">
        <v>2</v>
      </c>
      <c r="E9" s="29">
        <f t="shared" ref="E9:E10" si="0">B9*C9</f>
        <v>11.297000000000001</v>
      </c>
      <c r="F9" s="70"/>
    </row>
    <row r="10" spans="1:6" s="10" customFormat="1" x14ac:dyDescent="0.25">
      <c r="A10" s="34" t="s">
        <v>37</v>
      </c>
      <c r="B10" s="6">
        <v>1.1000000000000001</v>
      </c>
      <c r="C10" s="6">
        <v>1.04</v>
      </c>
      <c r="D10" s="6">
        <v>2</v>
      </c>
      <c r="E10" s="29">
        <f t="shared" si="0"/>
        <v>1.1440000000000001</v>
      </c>
      <c r="F10" s="70"/>
    </row>
    <row r="11" spans="1:6" s="10" customFormat="1" ht="18.75" customHeight="1" x14ac:dyDescent="0.25">
      <c r="A11" s="34" t="s">
        <v>37</v>
      </c>
      <c r="B11" s="6">
        <v>1.1000000000000001</v>
      </c>
      <c r="C11" s="6">
        <v>8.02</v>
      </c>
      <c r="D11" s="6">
        <v>1</v>
      </c>
      <c r="E11" s="29">
        <f>B11*C11</f>
        <v>8.822000000000001</v>
      </c>
      <c r="F11" s="70"/>
    </row>
    <row r="12" spans="1:6" s="10" customFormat="1" ht="29.25" customHeight="1" thickBot="1" x14ac:dyDescent="0.3">
      <c r="A12" s="36" t="s">
        <v>38</v>
      </c>
      <c r="B12" s="37"/>
      <c r="C12" s="37"/>
      <c r="D12" s="39">
        <f>SUM(64,224,32,96)</f>
        <v>416</v>
      </c>
      <c r="E12" s="17"/>
    </row>
  </sheetData>
  <mergeCells count="6">
    <mergeCell ref="A3:E3"/>
    <mergeCell ref="F8:F11"/>
    <mergeCell ref="A4:E4"/>
    <mergeCell ref="A5:E5"/>
    <mergeCell ref="A6:A7"/>
    <mergeCell ref="B6:C6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"/>
  <sheetViews>
    <sheetView tabSelected="1" topLeftCell="B19" zoomScaleNormal="100" workbookViewId="0">
      <selection activeCell="B1" sqref="A1:L23"/>
    </sheetView>
  </sheetViews>
  <sheetFormatPr defaultRowHeight="15" x14ac:dyDescent="0.25"/>
  <cols>
    <col min="1" max="1" width="0" hidden="1" customWidth="1"/>
    <col min="2" max="2" width="32.42578125" customWidth="1"/>
    <col min="3" max="3" width="10" customWidth="1"/>
    <col min="4" max="4" width="11.140625" customWidth="1"/>
    <col min="5" max="5" width="10.5703125" customWidth="1"/>
    <col min="6" max="6" width="11.140625" customWidth="1"/>
    <col min="7" max="7" width="10" customWidth="1"/>
    <col min="8" max="8" width="9.7109375" customWidth="1"/>
    <col min="9" max="9" width="11.140625" customWidth="1"/>
    <col min="10" max="10" width="9.5703125" customWidth="1"/>
    <col min="11" max="11" width="9" customWidth="1"/>
    <col min="12" max="12" width="8.5703125" customWidth="1"/>
  </cols>
  <sheetData>
    <row r="2" spans="1:12" ht="15.75" x14ac:dyDescent="0.25">
      <c r="B2" s="53" t="s">
        <v>73</v>
      </c>
      <c r="C2" s="54"/>
      <c r="D2" s="54"/>
      <c r="E2" s="54"/>
      <c r="F2" s="54"/>
      <c r="G2" s="54"/>
      <c r="H2" s="54"/>
      <c r="I2" s="54"/>
      <c r="J2" s="54"/>
      <c r="K2" s="54"/>
      <c r="L2" s="55"/>
    </row>
    <row r="3" spans="1:12" ht="16.5" customHeight="1" x14ac:dyDescent="0.25"/>
    <row r="4" spans="1:12" ht="21.75" customHeight="1" x14ac:dyDescent="0.25">
      <c r="A4" s="53" t="s">
        <v>33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5"/>
    </row>
    <row r="5" spans="1:12" ht="18" customHeight="1" x14ac:dyDescent="0.25">
      <c r="A5" s="79" t="s">
        <v>22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1"/>
    </row>
    <row r="6" spans="1:12" x14ac:dyDescent="0.25">
      <c r="A6" s="88" t="s">
        <v>4</v>
      </c>
      <c r="B6" s="87" t="s">
        <v>0</v>
      </c>
      <c r="C6" s="82" t="s">
        <v>9</v>
      </c>
      <c r="D6" s="61"/>
      <c r="E6" s="62"/>
      <c r="F6" s="8" t="s">
        <v>11</v>
      </c>
      <c r="G6" s="8" t="s">
        <v>12</v>
      </c>
      <c r="H6" s="8" t="s">
        <v>13</v>
      </c>
      <c r="I6" s="8" t="s">
        <v>14</v>
      </c>
      <c r="J6" s="8" t="s">
        <v>15</v>
      </c>
      <c r="K6" s="7" t="s">
        <v>31</v>
      </c>
      <c r="L6" s="2" t="s">
        <v>31</v>
      </c>
    </row>
    <row r="7" spans="1:12" ht="45.75" customHeight="1" x14ac:dyDescent="0.25">
      <c r="A7" s="89"/>
      <c r="B7" s="87"/>
      <c r="C7" s="120" t="s">
        <v>2</v>
      </c>
      <c r="D7" s="26" t="s">
        <v>1</v>
      </c>
      <c r="E7" s="27" t="s">
        <v>30</v>
      </c>
      <c r="F7" s="26" t="s">
        <v>10</v>
      </c>
      <c r="G7" s="26" t="s">
        <v>10</v>
      </c>
      <c r="H7" s="26" t="s">
        <v>10</v>
      </c>
      <c r="I7" s="26" t="s">
        <v>10</v>
      </c>
      <c r="J7" s="26" t="s">
        <v>10</v>
      </c>
      <c r="K7" s="118" t="s">
        <v>25</v>
      </c>
      <c r="L7" s="119" t="s">
        <v>32</v>
      </c>
    </row>
    <row r="8" spans="1:12" s="10" customFormat="1" ht="48" customHeight="1" x14ac:dyDescent="0.25">
      <c r="A8" s="13">
        <v>1</v>
      </c>
      <c r="B8" s="40" t="s">
        <v>26</v>
      </c>
      <c r="C8" s="41">
        <v>0.05</v>
      </c>
      <c r="D8" s="42">
        <v>1.4999999999999999E-2</v>
      </c>
      <c r="E8" s="41">
        <v>1.2</v>
      </c>
      <c r="F8" s="41">
        <f>21*10</f>
        <v>210</v>
      </c>
      <c r="G8" s="41">
        <f>18*8</f>
        <v>144</v>
      </c>
      <c r="H8" s="41">
        <f>28*4</f>
        <v>112</v>
      </c>
      <c r="I8" s="41">
        <f>19*1</f>
        <v>19</v>
      </c>
      <c r="J8" s="43">
        <f>1*28</f>
        <v>28</v>
      </c>
      <c r="K8" s="29">
        <f>E8*(F8+G8+H8+I8+J8)</f>
        <v>615.6</v>
      </c>
      <c r="L8" s="29">
        <f>K8*D8*C8</f>
        <v>0.4617</v>
      </c>
    </row>
    <row r="9" spans="1:12" s="10" customFormat="1" ht="53.25" customHeight="1" x14ac:dyDescent="0.25">
      <c r="A9" s="13">
        <v>2</v>
      </c>
      <c r="B9" s="44" t="s">
        <v>27</v>
      </c>
      <c r="C9" s="6">
        <v>0.1</v>
      </c>
      <c r="D9" s="45">
        <v>1.4999999999999999E-2</v>
      </c>
      <c r="E9" s="6">
        <v>3.65</v>
      </c>
      <c r="F9" s="6">
        <f>3*10</f>
        <v>30</v>
      </c>
      <c r="G9" s="6"/>
      <c r="H9" s="6"/>
      <c r="I9" s="6"/>
      <c r="J9" s="46"/>
      <c r="K9" s="29">
        <f t="shared" ref="K9:K15" si="0">E9*(F9+G9+H9+I9+J9)</f>
        <v>109.5</v>
      </c>
      <c r="L9" s="29">
        <f t="shared" ref="L9:L15" si="1">K9*D9*C9</f>
        <v>0.16425000000000001</v>
      </c>
    </row>
    <row r="10" spans="1:12" s="10" customFormat="1" ht="48" customHeight="1" x14ac:dyDescent="0.25">
      <c r="A10" s="13">
        <v>3</v>
      </c>
      <c r="B10" s="44" t="s">
        <v>27</v>
      </c>
      <c r="C10" s="6">
        <v>0.1</v>
      </c>
      <c r="D10" s="45">
        <v>1.4999999999999999E-2</v>
      </c>
      <c r="E10" s="6">
        <v>3.1</v>
      </c>
      <c r="F10" s="6"/>
      <c r="G10" s="6">
        <f>3*8</f>
        <v>24</v>
      </c>
      <c r="H10" s="6"/>
      <c r="I10" s="6"/>
      <c r="J10" s="46"/>
      <c r="K10" s="29">
        <f t="shared" si="0"/>
        <v>74.400000000000006</v>
      </c>
      <c r="L10" s="29">
        <f t="shared" si="1"/>
        <v>0.11160000000000002</v>
      </c>
    </row>
    <row r="11" spans="1:12" s="10" customFormat="1" ht="51" customHeight="1" x14ac:dyDescent="0.25">
      <c r="A11" s="13">
        <v>4</v>
      </c>
      <c r="B11" s="44" t="s">
        <v>27</v>
      </c>
      <c r="C11" s="6">
        <v>0.1</v>
      </c>
      <c r="D11" s="45">
        <v>1.4999999999999999E-2</v>
      </c>
      <c r="E11" s="6">
        <v>5.21</v>
      </c>
      <c r="F11" s="6"/>
      <c r="G11" s="6"/>
      <c r="H11" s="6">
        <f t="shared" ref="H11" si="2">3*4</f>
        <v>12</v>
      </c>
      <c r="I11" s="6"/>
      <c r="J11" s="46"/>
      <c r="K11" s="29">
        <f t="shared" si="0"/>
        <v>62.519999999999996</v>
      </c>
      <c r="L11" s="29">
        <f t="shared" si="1"/>
        <v>9.3779999999999988E-2</v>
      </c>
    </row>
    <row r="12" spans="1:12" s="10" customFormat="1" ht="48.75" customHeight="1" x14ac:dyDescent="0.25">
      <c r="A12" s="13">
        <v>5</v>
      </c>
      <c r="B12" s="44" t="s">
        <v>27</v>
      </c>
      <c r="C12" s="6">
        <v>0.1</v>
      </c>
      <c r="D12" s="45">
        <v>1.4999999999999999E-2</v>
      </c>
      <c r="E12" s="6">
        <v>3.28</v>
      </c>
      <c r="F12" s="6"/>
      <c r="G12" s="6"/>
      <c r="H12" s="6"/>
      <c r="I12" s="6">
        <f>1*3</f>
        <v>3</v>
      </c>
      <c r="J12" s="46"/>
      <c r="K12" s="29">
        <f t="shared" si="0"/>
        <v>9.84</v>
      </c>
      <c r="L12" s="29">
        <f t="shared" si="1"/>
        <v>1.4759999999999999E-2</v>
      </c>
    </row>
    <row r="13" spans="1:12" s="10" customFormat="1" ht="28.5" customHeight="1" x14ac:dyDescent="0.25">
      <c r="A13" s="13">
        <v>6</v>
      </c>
      <c r="B13" s="44" t="s">
        <v>27</v>
      </c>
      <c r="C13" s="6">
        <v>0.1</v>
      </c>
      <c r="D13" s="45">
        <v>1.4999999999999999E-2</v>
      </c>
      <c r="E13" s="6">
        <v>4.72</v>
      </c>
      <c r="F13" s="6"/>
      <c r="G13" s="6"/>
      <c r="H13" s="6"/>
      <c r="I13" s="6"/>
      <c r="J13" s="46">
        <f>1*3</f>
        <v>3</v>
      </c>
      <c r="K13" s="29">
        <f t="shared" si="0"/>
        <v>14.16</v>
      </c>
      <c r="L13" s="29">
        <f t="shared" si="1"/>
        <v>2.1240000000000002E-2</v>
      </c>
    </row>
    <row r="14" spans="1:12" s="10" customFormat="1" ht="45" x14ac:dyDescent="0.25">
      <c r="A14" s="13">
        <v>7</v>
      </c>
      <c r="B14" s="44" t="s">
        <v>28</v>
      </c>
      <c r="C14" s="6">
        <v>0.1</v>
      </c>
      <c r="D14" s="6">
        <v>0.1</v>
      </c>
      <c r="E14" s="45">
        <v>1.375</v>
      </c>
      <c r="F14" s="6">
        <f>4*10</f>
        <v>40</v>
      </c>
      <c r="G14" s="6">
        <f>2*8</f>
        <v>16</v>
      </c>
      <c r="H14" s="6">
        <f>5*4</f>
        <v>20</v>
      </c>
      <c r="I14" s="6">
        <f>1*4</f>
        <v>4</v>
      </c>
      <c r="J14" s="46">
        <f>1*5</f>
        <v>5</v>
      </c>
      <c r="K14" s="29">
        <f t="shared" si="0"/>
        <v>116.875</v>
      </c>
      <c r="L14" s="29">
        <f t="shared" si="1"/>
        <v>1.16875</v>
      </c>
    </row>
    <row r="15" spans="1:12" s="10" customFormat="1" ht="48.75" customHeight="1" x14ac:dyDescent="0.25">
      <c r="A15" s="13">
        <v>8</v>
      </c>
      <c r="B15" s="44" t="s">
        <v>29</v>
      </c>
      <c r="C15" s="6">
        <v>0.1</v>
      </c>
      <c r="D15" s="6">
        <v>0.1</v>
      </c>
      <c r="E15" s="6">
        <v>1.2</v>
      </c>
      <c r="F15" s="6"/>
      <c r="G15" s="6">
        <f>1*8</f>
        <v>8</v>
      </c>
      <c r="H15" s="6"/>
      <c r="I15" s="6"/>
      <c r="J15" s="46"/>
      <c r="K15" s="29">
        <f t="shared" si="0"/>
        <v>9.6</v>
      </c>
      <c r="L15" s="29">
        <f t="shared" si="1"/>
        <v>9.6000000000000002E-2</v>
      </c>
    </row>
    <row r="16" spans="1:12" ht="21" customHeight="1" thickBot="1" x14ac:dyDescent="0.3">
      <c r="A16" s="93" t="s">
        <v>43</v>
      </c>
      <c r="B16" s="94"/>
      <c r="C16" s="94"/>
      <c r="D16" s="94"/>
      <c r="E16" s="94"/>
      <c r="F16" s="94"/>
      <c r="G16" s="94"/>
      <c r="H16" s="94"/>
      <c r="I16" s="94"/>
      <c r="J16" s="94"/>
      <c r="K16" s="95"/>
      <c r="L16" s="96"/>
    </row>
    <row r="17" spans="1:12" ht="22.5" customHeight="1" x14ac:dyDescent="0.25">
      <c r="A17" s="92" t="s">
        <v>4</v>
      </c>
      <c r="B17" s="97" t="s">
        <v>0</v>
      </c>
      <c r="C17" s="98" t="s">
        <v>9</v>
      </c>
      <c r="D17" s="99"/>
      <c r="E17" s="100"/>
      <c r="F17" s="9" t="s">
        <v>11</v>
      </c>
      <c r="G17" s="9" t="s">
        <v>12</v>
      </c>
      <c r="H17" s="9" t="s">
        <v>13</v>
      </c>
      <c r="I17" s="9" t="s">
        <v>14</v>
      </c>
      <c r="J17" s="9" t="s">
        <v>15</v>
      </c>
      <c r="K17" s="75" t="s">
        <v>24</v>
      </c>
      <c r="L17" s="76"/>
    </row>
    <row r="18" spans="1:12" x14ac:dyDescent="0.25">
      <c r="A18" s="89"/>
      <c r="B18" s="97"/>
      <c r="C18" s="90" t="s">
        <v>23</v>
      </c>
      <c r="D18" s="91"/>
      <c r="E18" s="1" t="s">
        <v>30</v>
      </c>
      <c r="F18" s="1" t="s">
        <v>10</v>
      </c>
      <c r="G18" s="1" t="s">
        <v>10</v>
      </c>
      <c r="H18" s="1" t="s">
        <v>10</v>
      </c>
      <c r="I18" s="1" t="s">
        <v>10</v>
      </c>
      <c r="J18" s="1" t="s">
        <v>10</v>
      </c>
      <c r="K18" s="77"/>
      <c r="L18" s="78"/>
    </row>
    <row r="19" spans="1:12" s="10" customFormat="1" ht="30" customHeight="1" x14ac:dyDescent="0.25">
      <c r="A19" s="13">
        <v>14</v>
      </c>
      <c r="B19" s="14" t="s">
        <v>7</v>
      </c>
      <c r="C19" s="83" t="s">
        <v>66</v>
      </c>
      <c r="D19" s="84"/>
      <c r="E19" s="24" t="s">
        <v>64</v>
      </c>
      <c r="F19" s="24">
        <f>3*4*10</f>
        <v>120</v>
      </c>
      <c r="G19" s="24">
        <f>6*2*8</f>
        <v>96</v>
      </c>
      <c r="H19" s="24">
        <f>4*3*4</f>
        <v>48</v>
      </c>
      <c r="I19" s="24">
        <f>4*3</f>
        <v>12</v>
      </c>
      <c r="J19" s="3">
        <f>5*3</f>
        <v>15</v>
      </c>
      <c r="K19" s="71">
        <f>SUM(F19:J19)</f>
        <v>291</v>
      </c>
      <c r="L19" s="72"/>
    </row>
    <row r="20" spans="1:12" s="10" customFormat="1" ht="30" x14ac:dyDescent="0.25">
      <c r="A20" s="13">
        <v>15</v>
      </c>
      <c r="B20" s="14" t="s">
        <v>7</v>
      </c>
      <c r="C20" s="83" t="s">
        <v>5</v>
      </c>
      <c r="D20" s="84"/>
      <c r="E20" s="24" t="s">
        <v>65</v>
      </c>
      <c r="F20" s="24">
        <f>3*2*10</f>
        <v>60</v>
      </c>
      <c r="G20" s="24">
        <f>3*1*8</f>
        <v>24</v>
      </c>
      <c r="H20" s="24">
        <f>1*3*4</f>
        <v>12</v>
      </c>
      <c r="I20" s="24">
        <f>2*3</f>
        <v>6</v>
      </c>
      <c r="J20" s="3">
        <f>2*3</f>
        <v>6</v>
      </c>
      <c r="K20" s="71">
        <f t="shared" ref="K20:K23" si="3">SUM(F20:J20)</f>
        <v>108</v>
      </c>
      <c r="L20" s="72"/>
    </row>
    <row r="21" spans="1:12" s="10" customFormat="1" ht="15.75" thickBot="1" x14ac:dyDescent="0.3">
      <c r="A21" s="13">
        <v>16</v>
      </c>
      <c r="B21" s="15" t="s">
        <v>19</v>
      </c>
      <c r="C21" s="85" t="s">
        <v>5</v>
      </c>
      <c r="D21" s="86"/>
      <c r="E21" s="25" t="s">
        <v>21</v>
      </c>
      <c r="F21" s="16"/>
      <c r="G21" s="16">
        <f>2*2*8</f>
        <v>32</v>
      </c>
      <c r="H21" s="16"/>
      <c r="I21" s="16"/>
      <c r="J21" s="4"/>
      <c r="K21" s="71">
        <f t="shared" si="3"/>
        <v>32</v>
      </c>
      <c r="L21" s="72"/>
    </row>
    <row r="22" spans="1:12" s="10" customFormat="1" ht="15.75" thickBot="1" x14ac:dyDescent="0.3">
      <c r="A22" s="13">
        <v>17</v>
      </c>
      <c r="B22" s="15" t="s">
        <v>19</v>
      </c>
      <c r="C22" s="85" t="s">
        <v>5</v>
      </c>
      <c r="D22" s="86"/>
      <c r="E22" s="25" t="s">
        <v>20</v>
      </c>
      <c r="F22" s="25">
        <f>2*2*10</f>
        <v>40</v>
      </c>
      <c r="G22" s="25"/>
      <c r="H22" s="25">
        <f>5*2*4</f>
        <v>40</v>
      </c>
      <c r="I22" s="25">
        <f>1*4*2</f>
        <v>8</v>
      </c>
      <c r="J22" s="5">
        <f>1*4*2</f>
        <v>8</v>
      </c>
      <c r="K22" s="71">
        <f t="shared" si="3"/>
        <v>96</v>
      </c>
      <c r="L22" s="72"/>
    </row>
    <row r="23" spans="1:12" s="10" customFormat="1" ht="15.75" thickBot="1" x14ac:dyDescent="0.3">
      <c r="A23" s="18">
        <v>18</v>
      </c>
      <c r="B23" s="15" t="s">
        <v>8</v>
      </c>
      <c r="C23" s="85" t="s">
        <v>17</v>
      </c>
      <c r="D23" s="86"/>
      <c r="E23" s="25" t="s">
        <v>18</v>
      </c>
      <c r="F23" s="25">
        <f>21*12*10</f>
        <v>2520</v>
      </c>
      <c r="G23" s="25">
        <f>18*12*8</f>
        <v>1728</v>
      </c>
      <c r="H23" s="25">
        <f>28*12*4</f>
        <v>1344</v>
      </c>
      <c r="I23" s="25">
        <f>19*12*1</f>
        <v>228</v>
      </c>
      <c r="J23" s="5">
        <f>28*12</f>
        <v>336</v>
      </c>
      <c r="K23" s="73">
        <f t="shared" si="3"/>
        <v>6156</v>
      </c>
      <c r="L23" s="74"/>
    </row>
    <row r="25" spans="1:12" x14ac:dyDescent="0.25">
      <c r="B25" t="str">
        <f>UPPER(B18)</f>
        <v/>
      </c>
    </row>
  </sheetData>
  <mergeCells count="22">
    <mergeCell ref="B2:L2"/>
    <mergeCell ref="A16:L16"/>
    <mergeCell ref="K19:L19"/>
    <mergeCell ref="K20:L20"/>
    <mergeCell ref="K21:L21"/>
    <mergeCell ref="C21:D21"/>
    <mergeCell ref="C20:D20"/>
    <mergeCell ref="B17:B18"/>
    <mergeCell ref="C17:E17"/>
    <mergeCell ref="A4:L4"/>
    <mergeCell ref="K22:L22"/>
    <mergeCell ref="K23:L23"/>
    <mergeCell ref="K17:L18"/>
    <mergeCell ref="A5:L5"/>
    <mergeCell ref="C6:E6"/>
    <mergeCell ref="C19:D19"/>
    <mergeCell ref="C22:D22"/>
    <mergeCell ref="B6:B7"/>
    <mergeCell ref="A6:A7"/>
    <mergeCell ref="C18:D18"/>
    <mergeCell ref="A17:A18"/>
    <mergeCell ref="C23:D23"/>
  </mergeCells>
  <pageMargins left="0.511811024" right="0.511811024" top="0.78740157499999996" bottom="0.78740157499999996" header="0.31496062000000002" footer="0.31496062000000002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zoomScale="150" zoomScaleNormal="150" workbookViewId="0">
      <selection sqref="A1:G10"/>
    </sheetView>
  </sheetViews>
  <sheetFormatPr defaultRowHeight="15" x14ac:dyDescent="0.25"/>
  <cols>
    <col min="1" max="1" width="35.85546875" customWidth="1"/>
    <col min="2" max="2" width="13.7109375" customWidth="1"/>
    <col min="3" max="3" width="11" customWidth="1"/>
    <col min="4" max="4" width="8.42578125" customWidth="1"/>
    <col min="5" max="5" width="9" customWidth="1"/>
    <col min="6" max="6" width="17.42578125" customWidth="1"/>
    <col min="7" max="7" width="14.85546875" customWidth="1"/>
  </cols>
  <sheetData>
    <row r="2" spans="1:7" x14ac:dyDescent="0.25">
      <c r="A2" s="101" t="s">
        <v>71</v>
      </c>
      <c r="B2" s="102"/>
      <c r="C2" s="102"/>
      <c r="D2" s="102"/>
      <c r="E2" s="102"/>
      <c r="F2" s="102"/>
      <c r="G2" s="103"/>
    </row>
    <row r="3" spans="1:7" ht="15.75" thickBot="1" x14ac:dyDescent="0.3"/>
    <row r="4" spans="1:7" ht="22.5" customHeight="1" thickBot="1" x14ac:dyDescent="0.3">
      <c r="A4" s="64" t="s">
        <v>69</v>
      </c>
      <c r="B4" s="65"/>
      <c r="C4" s="65"/>
      <c r="D4" s="65"/>
      <c r="E4" s="65"/>
      <c r="F4" s="65"/>
      <c r="G4" s="66"/>
    </row>
    <row r="5" spans="1:7" ht="18" customHeight="1" x14ac:dyDescent="0.25">
      <c r="A5" s="104" t="s">
        <v>46</v>
      </c>
      <c r="B5" s="105"/>
      <c r="C5" s="105"/>
      <c r="D5" s="105"/>
      <c r="E5" s="105"/>
      <c r="F5" s="105"/>
      <c r="G5" s="106"/>
    </row>
    <row r="6" spans="1:7" x14ac:dyDescent="0.25">
      <c r="A6" s="60" t="s">
        <v>0</v>
      </c>
      <c r="B6" s="82" t="s">
        <v>9</v>
      </c>
      <c r="C6" s="61"/>
      <c r="D6" s="62"/>
      <c r="E6" s="8" t="s">
        <v>34</v>
      </c>
      <c r="F6" s="7" t="s">
        <v>31</v>
      </c>
      <c r="G6" s="2" t="s">
        <v>31</v>
      </c>
    </row>
    <row r="7" spans="1:7" x14ac:dyDescent="0.25">
      <c r="A7" s="60"/>
      <c r="B7" s="7" t="s">
        <v>2</v>
      </c>
      <c r="C7" s="7" t="s">
        <v>1</v>
      </c>
      <c r="D7" s="1" t="s">
        <v>30</v>
      </c>
      <c r="E7" s="7" t="s">
        <v>10</v>
      </c>
      <c r="F7" s="7" t="s">
        <v>25</v>
      </c>
      <c r="G7" s="2" t="s">
        <v>32</v>
      </c>
    </row>
    <row r="8" spans="1:7" s="10" customFormat="1" ht="29.25" customHeight="1" x14ac:dyDescent="0.25">
      <c r="A8" s="31" t="s">
        <v>47</v>
      </c>
      <c r="B8" s="6"/>
      <c r="C8" s="6"/>
      <c r="D8" s="6">
        <v>0.76</v>
      </c>
      <c r="E8" s="6">
        <f>18*12</f>
        <v>216</v>
      </c>
      <c r="F8" s="29">
        <f>D8*E8</f>
        <v>164.16</v>
      </c>
      <c r="G8" s="35">
        <f>F8*C8*B8</f>
        <v>0</v>
      </c>
    </row>
    <row r="9" spans="1:7" s="10" customFormat="1" ht="29.25" customHeight="1" x14ac:dyDescent="0.25">
      <c r="A9" s="31" t="s">
        <v>47</v>
      </c>
      <c r="B9" s="6"/>
      <c r="C9" s="6"/>
      <c r="D9" s="6">
        <v>0.86</v>
      </c>
      <c r="E9" s="6">
        <f>1*12</f>
        <v>12</v>
      </c>
      <c r="F9" s="29">
        <f t="shared" ref="F9:F10" si="0">D9*E9</f>
        <v>10.32</v>
      </c>
      <c r="G9" s="35">
        <f>F9*C9*B9</f>
        <v>0</v>
      </c>
    </row>
    <row r="10" spans="1:7" s="10" customFormat="1" ht="29.25" customHeight="1" x14ac:dyDescent="0.25">
      <c r="A10" s="31" t="s">
        <v>48</v>
      </c>
      <c r="B10" s="6"/>
      <c r="C10" s="6"/>
      <c r="D10" s="6">
        <v>4</v>
      </c>
      <c r="E10" s="11">
        <f>3*12</f>
        <v>36</v>
      </c>
      <c r="F10" s="29">
        <f t="shared" si="0"/>
        <v>144</v>
      </c>
      <c r="G10" s="35">
        <f>F10*C10*B10</f>
        <v>0</v>
      </c>
    </row>
    <row r="11" spans="1:7" s="10" customFormat="1" x14ac:dyDescent="0.25"/>
  </sheetData>
  <mergeCells count="5">
    <mergeCell ref="A2:G2"/>
    <mergeCell ref="A4:G4"/>
    <mergeCell ref="A5:G5"/>
    <mergeCell ref="A6:A7"/>
    <mergeCell ref="B6:D6"/>
  </mergeCells>
  <pageMargins left="0.511811024" right="0.511811024" top="0.78740157499999996" bottom="0.78740157499999996" header="0.31496062000000002" footer="0.31496062000000002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zoomScale="130" zoomScaleNormal="130" workbookViewId="0">
      <selection sqref="A1:G17"/>
    </sheetView>
  </sheetViews>
  <sheetFormatPr defaultRowHeight="15" x14ac:dyDescent="0.25"/>
  <cols>
    <col min="1" max="1" width="50.7109375" customWidth="1"/>
    <col min="2" max="3" width="13.7109375" customWidth="1"/>
    <col min="4" max="4" width="10" customWidth="1"/>
    <col min="5" max="5" width="10.28515625" customWidth="1"/>
    <col min="6" max="6" width="17.42578125" customWidth="1"/>
    <col min="7" max="7" width="14.85546875" customWidth="1"/>
  </cols>
  <sheetData>
    <row r="2" spans="1:7" ht="15.75" x14ac:dyDescent="0.25">
      <c r="A2" s="53" t="s">
        <v>73</v>
      </c>
      <c r="B2" s="54"/>
      <c r="C2" s="54"/>
      <c r="D2" s="54"/>
      <c r="E2" s="54"/>
      <c r="F2" s="54"/>
      <c r="G2" s="55"/>
    </row>
    <row r="3" spans="1:7" ht="15.75" thickBot="1" x14ac:dyDescent="0.3"/>
    <row r="4" spans="1:7" ht="22.5" customHeight="1" thickBot="1" x14ac:dyDescent="0.3">
      <c r="A4" s="64" t="s">
        <v>68</v>
      </c>
      <c r="B4" s="65"/>
      <c r="C4" s="65"/>
      <c r="D4" s="65"/>
      <c r="E4" s="65"/>
      <c r="F4" s="65"/>
      <c r="G4" s="66"/>
    </row>
    <row r="5" spans="1:7" ht="18" customHeight="1" x14ac:dyDescent="0.25">
      <c r="A5" s="104" t="s">
        <v>22</v>
      </c>
      <c r="B5" s="105"/>
      <c r="C5" s="105"/>
      <c r="D5" s="105"/>
      <c r="E5" s="105"/>
      <c r="F5" s="105"/>
      <c r="G5" s="106"/>
    </row>
    <row r="6" spans="1:7" x14ac:dyDescent="0.25">
      <c r="A6" s="60" t="s">
        <v>0</v>
      </c>
      <c r="B6" s="82" t="s">
        <v>9</v>
      </c>
      <c r="C6" s="61"/>
      <c r="D6" s="62"/>
      <c r="E6" s="8" t="s">
        <v>34</v>
      </c>
      <c r="F6" s="7" t="s">
        <v>31</v>
      </c>
      <c r="G6" s="2" t="s">
        <v>31</v>
      </c>
    </row>
    <row r="7" spans="1:7" x14ac:dyDescent="0.25">
      <c r="A7" s="60"/>
      <c r="B7" s="7" t="s">
        <v>2</v>
      </c>
      <c r="C7" s="7" t="s">
        <v>1</v>
      </c>
      <c r="D7" s="1" t="s">
        <v>30</v>
      </c>
      <c r="E7" s="7" t="s">
        <v>10</v>
      </c>
      <c r="F7" s="7" t="s">
        <v>25</v>
      </c>
      <c r="G7" s="2" t="s">
        <v>32</v>
      </c>
    </row>
    <row r="8" spans="1:7" s="10" customFormat="1" ht="29.25" customHeight="1" x14ac:dyDescent="0.25">
      <c r="A8" s="31" t="s">
        <v>39</v>
      </c>
      <c r="B8" s="6">
        <v>0.1</v>
      </c>
      <c r="C8" s="6">
        <v>0.1</v>
      </c>
      <c r="D8" s="6">
        <v>1.1399999999999999</v>
      </c>
      <c r="E8" s="6">
        <f>1*8</f>
        <v>8</v>
      </c>
      <c r="F8" s="29">
        <f>D8*E8</f>
        <v>9.1199999999999992</v>
      </c>
      <c r="G8" s="35">
        <f>F8*C8*B8</f>
        <v>9.1200000000000003E-2</v>
      </c>
    </row>
    <row r="9" spans="1:7" s="10" customFormat="1" ht="29.25" customHeight="1" x14ac:dyDescent="0.25">
      <c r="A9" s="31" t="s">
        <v>40</v>
      </c>
      <c r="B9" s="6">
        <v>0.1</v>
      </c>
      <c r="C9" s="6">
        <v>0.1</v>
      </c>
      <c r="D9" s="6">
        <v>1.32</v>
      </c>
      <c r="E9" s="6">
        <f>1*8</f>
        <v>8</v>
      </c>
      <c r="F9" s="29">
        <f t="shared" ref="F9:F11" si="0">D9*E9</f>
        <v>10.56</v>
      </c>
      <c r="G9" s="35">
        <f>F9*C9*B9</f>
        <v>0.10560000000000001</v>
      </c>
    </row>
    <row r="10" spans="1:7" s="10" customFormat="1" ht="27" customHeight="1" x14ac:dyDescent="0.25">
      <c r="A10" s="31" t="s">
        <v>41</v>
      </c>
      <c r="B10" s="6">
        <v>0.06</v>
      </c>
      <c r="C10" s="6">
        <v>0.1</v>
      </c>
      <c r="D10" s="6">
        <v>2.9</v>
      </c>
      <c r="E10" s="11">
        <f>2*8</f>
        <v>16</v>
      </c>
      <c r="F10" s="29">
        <f t="shared" si="0"/>
        <v>46.4</v>
      </c>
      <c r="G10" s="35">
        <f>F10*C10*B10</f>
        <v>0.27839999999999998</v>
      </c>
    </row>
    <row r="11" spans="1:7" s="10" customFormat="1" ht="35.25" customHeight="1" x14ac:dyDescent="0.25">
      <c r="A11" s="47" t="s">
        <v>42</v>
      </c>
      <c r="B11" s="6">
        <v>0.1</v>
      </c>
      <c r="C11" s="6">
        <v>0.06</v>
      </c>
      <c r="D11" s="6">
        <v>1.04</v>
      </c>
      <c r="E11" s="12">
        <f>11*8</f>
        <v>88</v>
      </c>
      <c r="F11" s="29">
        <f t="shared" si="0"/>
        <v>91.52000000000001</v>
      </c>
      <c r="G11" s="35">
        <f>F11*C11*B11</f>
        <v>0.54912000000000005</v>
      </c>
    </row>
    <row r="12" spans="1:7" ht="18" customHeight="1" thickBot="1" x14ac:dyDescent="0.3">
      <c r="A12" s="93" t="s">
        <v>44</v>
      </c>
      <c r="B12" s="94"/>
      <c r="C12" s="94"/>
      <c r="D12" s="94"/>
      <c r="E12" s="94"/>
      <c r="F12" s="95"/>
      <c r="G12" s="96"/>
    </row>
    <row r="13" spans="1:7" ht="39.75" customHeight="1" x14ac:dyDescent="0.25">
      <c r="A13" s="111" t="s">
        <v>0</v>
      </c>
      <c r="B13" s="98" t="s">
        <v>9</v>
      </c>
      <c r="C13" s="99"/>
      <c r="D13" s="100"/>
      <c r="E13" s="9" t="s">
        <v>11</v>
      </c>
      <c r="F13" s="75" t="s">
        <v>24</v>
      </c>
      <c r="G13" s="76"/>
    </row>
    <row r="14" spans="1:7" x14ac:dyDescent="0.25">
      <c r="A14" s="111"/>
      <c r="B14" s="90" t="s">
        <v>23</v>
      </c>
      <c r="C14" s="91"/>
      <c r="D14" s="1" t="s">
        <v>30</v>
      </c>
      <c r="E14" s="1" t="s">
        <v>10</v>
      </c>
      <c r="F14" s="77"/>
      <c r="G14" s="78"/>
    </row>
    <row r="15" spans="1:7" s="10" customFormat="1" x14ac:dyDescent="0.25">
      <c r="A15" s="19" t="s">
        <v>7</v>
      </c>
      <c r="B15" s="83" t="s">
        <v>5</v>
      </c>
      <c r="C15" s="84"/>
      <c r="D15" s="24" t="s">
        <v>16</v>
      </c>
      <c r="E15" s="3">
        <f>8*28</f>
        <v>224</v>
      </c>
      <c r="F15" s="107">
        <f>SUM(E15:E15)</f>
        <v>224</v>
      </c>
      <c r="G15" s="108"/>
    </row>
    <row r="16" spans="1:7" s="10" customFormat="1" ht="15.75" thickBot="1" x14ac:dyDescent="0.3">
      <c r="A16" s="20" t="s">
        <v>19</v>
      </c>
      <c r="B16" s="85" t="s">
        <v>5</v>
      </c>
      <c r="C16" s="86"/>
      <c r="D16" s="25" t="s">
        <v>21</v>
      </c>
      <c r="E16" s="5">
        <f>1*2*8</f>
        <v>16</v>
      </c>
      <c r="F16" s="109">
        <f>SUM(E16:E16)</f>
        <v>16</v>
      </c>
      <c r="G16" s="110"/>
    </row>
  </sheetData>
  <mergeCells count="14">
    <mergeCell ref="A2:G2"/>
    <mergeCell ref="B15:C15"/>
    <mergeCell ref="F15:G15"/>
    <mergeCell ref="B16:C16"/>
    <mergeCell ref="F16:G16"/>
    <mergeCell ref="A4:G4"/>
    <mergeCell ref="A5:G5"/>
    <mergeCell ref="A6:A7"/>
    <mergeCell ref="B6:D6"/>
    <mergeCell ref="A12:G12"/>
    <mergeCell ref="A13:A14"/>
    <mergeCell ref="B13:D13"/>
    <mergeCell ref="F13:G14"/>
    <mergeCell ref="B14:C14"/>
  </mergeCells>
  <pageMargins left="0.511811024" right="0.511811024" top="0.78740157499999996" bottom="0.78740157499999996" header="0.31496062000000002" footer="0.31496062000000002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zoomScale="150" zoomScaleNormal="150" workbookViewId="0">
      <selection sqref="A1:G13"/>
    </sheetView>
  </sheetViews>
  <sheetFormatPr defaultRowHeight="15" x14ac:dyDescent="0.25"/>
  <cols>
    <col min="1" max="1" width="40.140625" customWidth="1"/>
    <col min="2" max="5" width="13.7109375" customWidth="1"/>
    <col min="6" max="6" width="17.42578125" customWidth="1"/>
    <col min="7" max="7" width="14.85546875" customWidth="1"/>
  </cols>
  <sheetData>
    <row r="2" spans="1:7" ht="15.75" x14ac:dyDescent="0.25">
      <c r="A2" s="53" t="s">
        <v>74</v>
      </c>
      <c r="B2" s="54"/>
      <c r="C2" s="54"/>
      <c r="D2" s="54"/>
      <c r="E2" s="54"/>
      <c r="F2" s="54"/>
      <c r="G2" s="55"/>
    </row>
    <row r="3" spans="1:7" ht="15.75" thickBot="1" x14ac:dyDescent="0.3"/>
    <row r="4" spans="1:7" ht="22.5" customHeight="1" thickBot="1" x14ac:dyDescent="0.3">
      <c r="A4" s="64" t="s">
        <v>69</v>
      </c>
      <c r="B4" s="65"/>
      <c r="C4" s="65"/>
      <c r="D4" s="65"/>
      <c r="E4" s="65"/>
      <c r="F4" s="65"/>
      <c r="G4" s="66"/>
    </row>
    <row r="5" spans="1:7" ht="18" customHeight="1" x14ac:dyDescent="0.25">
      <c r="A5" s="104" t="s">
        <v>46</v>
      </c>
      <c r="B5" s="105"/>
      <c r="C5" s="105"/>
      <c r="D5" s="105"/>
      <c r="E5" s="105"/>
      <c r="F5" s="105"/>
      <c r="G5" s="106"/>
    </row>
    <row r="6" spans="1:7" x14ac:dyDescent="0.25">
      <c r="A6" s="60" t="s">
        <v>0</v>
      </c>
      <c r="B6" s="82" t="s">
        <v>9</v>
      </c>
      <c r="C6" s="61"/>
      <c r="D6" s="62"/>
      <c r="E6" s="8" t="s">
        <v>34</v>
      </c>
      <c r="F6" s="7" t="s">
        <v>31</v>
      </c>
      <c r="G6" s="2" t="s">
        <v>31</v>
      </c>
    </row>
    <row r="7" spans="1:7" x14ac:dyDescent="0.25">
      <c r="A7" s="60"/>
      <c r="B7" s="7" t="s">
        <v>2</v>
      </c>
      <c r="C7" s="7" t="s">
        <v>1</v>
      </c>
      <c r="D7" s="1" t="s">
        <v>30</v>
      </c>
      <c r="E7" s="7" t="s">
        <v>10</v>
      </c>
      <c r="F7" s="7" t="s">
        <v>25</v>
      </c>
      <c r="G7" s="2" t="s">
        <v>32</v>
      </c>
    </row>
    <row r="8" spans="1:7" s="10" customFormat="1" ht="16.5" customHeight="1" x14ac:dyDescent="0.25">
      <c r="A8" s="31" t="s">
        <v>50</v>
      </c>
      <c r="B8" s="6"/>
      <c r="C8" s="6"/>
      <c r="D8" s="6">
        <v>1</v>
      </c>
      <c r="E8" s="6">
        <f>1*40</f>
        <v>40</v>
      </c>
      <c r="F8" s="29">
        <f>D8*E8</f>
        <v>40</v>
      </c>
      <c r="G8" s="35">
        <f>F8*C8*B8</f>
        <v>0</v>
      </c>
    </row>
    <row r="9" spans="1:7" s="10" customFormat="1" ht="18.75" customHeight="1" x14ac:dyDescent="0.25">
      <c r="A9" s="31" t="s">
        <v>50</v>
      </c>
      <c r="B9" s="6"/>
      <c r="C9" s="6"/>
      <c r="D9" s="6">
        <v>1.2</v>
      </c>
      <c r="E9" s="6">
        <f>3*40</f>
        <v>120</v>
      </c>
      <c r="F9" s="29">
        <f t="shared" ref="F9:F10" si="0">D9*E9</f>
        <v>144</v>
      </c>
      <c r="G9" s="35">
        <f>F9*C9*B9</f>
        <v>0</v>
      </c>
    </row>
    <row r="10" spans="1:7" s="10" customFormat="1" ht="13.5" customHeight="1" x14ac:dyDescent="0.25">
      <c r="A10" s="31" t="s">
        <v>49</v>
      </c>
      <c r="B10" s="6"/>
      <c r="C10" s="6"/>
      <c r="D10" s="6">
        <v>0.86</v>
      </c>
      <c r="E10" s="11">
        <f>4*40</f>
        <v>160</v>
      </c>
      <c r="F10" s="29">
        <f t="shared" si="0"/>
        <v>137.6</v>
      </c>
      <c r="G10" s="35">
        <f>F10*C10*B10</f>
        <v>0</v>
      </c>
    </row>
    <row r="11" spans="1:7" s="10" customFormat="1" x14ac:dyDescent="0.25">
      <c r="A11" s="31" t="s">
        <v>49</v>
      </c>
      <c r="B11" s="6"/>
      <c r="C11" s="6"/>
      <c r="D11" s="6">
        <v>0.98</v>
      </c>
      <c r="E11" s="11">
        <f>2*40</f>
        <v>80</v>
      </c>
      <c r="F11" s="29">
        <f t="shared" ref="F11" si="1">D11*E11</f>
        <v>78.400000000000006</v>
      </c>
      <c r="G11" s="35">
        <f>F11*C11*B11</f>
        <v>0</v>
      </c>
    </row>
  </sheetData>
  <mergeCells count="5">
    <mergeCell ref="A4:G4"/>
    <mergeCell ref="A5:G5"/>
    <mergeCell ref="A6:A7"/>
    <mergeCell ref="B6:D6"/>
    <mergeCell ref="A2:G2"/>
  </mergeCells>
  <pageMargins left="0.511811024" right="0.511811024" top="0.78740157499999996" bottom="0.78740157499999996" header="0.31496062000000002" footer="0.31496062000000002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zoomScale="150" zoomScaleNormal="150" workbookViewId="0">
      <selection sqref="A1:G18"/>
    </sheetView>
  </sheetViews>
  <sheetFormatPr defaultRowHeight="15" x14ac:dyDescent="0.25"/>
  <cols>
    <col min="1" max="1" width="38.7109375" customWidth="1"/>
    <col min="2" max="5" width="13.7109375" customWidth="1"/>
    <col min="6" max="6" width="17.42578125" customWidth="1"/>
    <col min="7" max="7" width="14.85546875" customWidth="1"/>
  </cols>
  <sheetData>
    <row r="2" spans="1:7" x14ac:dyDescent="0.25">
      <c r="A2" s="101" t="s">
        <v>73</v>
      </c>
      <c r="B2" s="102"/>
      <c r="C2" s="102"/>
      <c r="D2" s="102"/>
      <c r="E2" s="102"/>
      <c r="F2" s="102"/>
      <c r="G2" s="103"/>
    </row>
    <row r="3" spans="1:7" ht="15.75" thickBot="1" x14ac:dyDescent="0.3"/>
    <row r="4" spans="1:7" ht="22.5" customHeight="1" thickBot="1" x14ac:dyDescent="0.3">
      <c r="A4" s="64" t="s">
        <v>63</v>
      </c>
      <c r="B4" s="65"/>
      <c r="C4" s="65"/>
      <c r="D4" s="65"/>
      <c r="E4" s="65"/>
      <c r="F4" s="65"/>
      <c r="G4" s="66"/>
    </row>
    <row r="5" spans="1:7" ht="18" customHeight="1" x14ac:dyDescent="0.25">
      <c r="A5" s="104" t="s">
        <v>46</v>
      </c>
      <c r="B5" s="105"/>
      <c r="C5" s="105"/>
      <c r="D5" s="105"/>
      <c r="E5" s="105"/>
      <c r="F5" s="105"/>
      <c r="G5" s="106"/>
    </row>
    <row r="6" spans="1:7" x14ac:dyDescent="0.25">
      <c r="A6" s="60" t="s">
        <v>0</v>
      </c>
      <c r="B6" s="82" t="s">
        <v>9</v>
      </c>
      <c r="C6" s="61"/>
      <c r="D6" s="62"/>
      <c r="E6" s="8" t="s">
        <v>34</v>
      </c>
      <c r="F6" s="7" t="s">
        <v>31</v>
      </c>
      <c r="G6" s="2" t="s">
        <v>31</v>
      </c>
    </row>
    <row r="7" spans="1:7" x14ac:dyDescent="0.25">
      <c r="A7" s="60"/>
      <c r="B7" s="7" t="s">
        <v>2</v>
      </c>
      <c r="C7" s="7" t="s">
        <v>1</v>
      </c>
      <c r="D7" s="1" t="s">
        <v>30</v>
      </c>
      <c r="E7" s="7" t="s">
        <v>10</v>
      </c>
      <c r="F7" s="7" t="s">
        <v>25</v>
      </c>
      <c r="G7" s="2" t="s">
        <v>32</v>
      </c>
    </row>
    <row r="8" spans="1:7" s="10" customFormat="1" ht="16.5" customHeight="1" x14ac:dyDescent="0.25">
      <c r="A8" s="31" t="s">
        <v>51</v>
      </c>
      <c r="B8" s="6"/>
      <c r="C8" s="6">
        <v>0.7</v>
      </c>
      <c r="D8" s="6">
        <v>3.24</v>
      </c>
      <c r="E8" s="6">
        <v>2</v>
      </c>
      <c r="F8" s="29">
        <f>D8*E8</f>
        <v>6.48</v>
      </c>
      <c r="G8" s="32">
        <f>F8*C8*B8</f>
        <v>0</v>
      </c>
    </row>
    <row r="9" spans="1:7" s="10" customFormat="1" ht="18.75" customHeight="1" x14ac:dyDescent="0.25">
      <c r="A9" s="31" t="s">
        <v>51</v>
      </c>
      <c r="B9" s="6"/>
      <c r="C9" s="6">
        <v>0.7</v>
      </c>
      <c r="D9" s="6">
        <v>0.19</v>
      </c>
      <c r="E9" s="6">
        <v>2</v>
      </c>
      <c r="F9" s="29">
        <f t="shared" ref="F9:F18" si="0">D9*E9</f>
        <v>0.38</v>
      </c>
      <c r="G9" s="32">
        <f t="shared" ref="G9:G18" si="1">F9*C9*B9</f>
        <v>0</v>
      </c>
    </row>
    <row r="10" spans="1:7" s="10" customFormat="1" ht="18.75" customHeight="1" x14ac:dyDescent="0.25">
      <c r="A10" s="31" t="s">
        <v>51</v>
      </c>
      <c r="B10" s="6"/>
      <c r="C10" s="6">
        <v>0.7</v>
      </c>
      <c r="D10" s="6">
        <v>0.74</v>
      </c>
      <c r="E10" s="11">
        <v>1</v>
      </c>
      <c r="F10" s="29">
        <f t="shared" si="0"/>
        <v>0.74</v>
      </c>
      <c r="G10" s="32">
        <f t="shared" si="1"/>
        <v>0</v>
      </c>
    </row>
    <row r="11" spans="1:7" s="10" customFormat="1" ht="18.75" customHeight="1" x14ac:dyDescent="0.25">
      <c r="A11" s="31" t="s">
        <v>51</v>
      </c>
      <c r="B11" s="6"/>
      <c r="C11" s="6">
        <v>1.2</v>
      </c>
      <c r="D11" s="6">
        <v>2.56</v>
      </c>
      <c r="E11" s="11">
        <v>1</v>
      </c>
      <c r="F11" s="29">
        <f t="shared" si="0"/>
        <v>2.56</v>
      </c>
      <c r="G11" s="32">
        <f t="shared" si="1"/>
        <v>0</v>
      </c>
    </row>
    <row r="12" spans="1:7" s="10" customFormat="1" ht="18.75" customHeight="1" x14ac:dyDescent="0.25">
      <c r="A12" s="31" t="s">
        <v>51</v>
      </c>
      <c r="B12" s="6"/>
      <c r="C12" s="6">
        <v>1.2</v>
      </c>
      <c r="D12" s="6">
        <v>0.15</v>
      </c>
      <c r="E12" s="11">
        <v>1</v>
      </c>
      <c r="F12" s="29">
        <f t="shared" si="0"/>
        <v>0.15</v>
      </c>
      <c r="G12" s="32">
        <f t="shared" si="1"/>
        <v>0</v>
      </c>
    </row>
    <row r="13" spans="1:7" s="10" customFormat="1" ht="18.75" customHeight="1" x14ac:dyDescent="0.25">
      <c r="A13" s="31" t="s">
        <v>53</v>
      </c>
      <c r="B13" s="6"/>
      <c r="C13" s="6">
        <v>0.7</v>
      </c>
      <c r="D13" s="6">
        <v>0.74</v>
      </c>
      <c r="E13" s="11">
        <v>7</v>
      </c>
      <c r="F13" s="29">
        <f t="shared" si="0"/>
        <v>5.18</v>
      </c>
      <c r="G13" s="32">
        <f t="shared" si="1"/>
        <v>0</v>
      </c>
    </row>
    <row r="14" spans="1:7" s="10" customFormat="1" ht="18.75" customHeight="1" x14ac:dyDescent="0.25">
      <c r="A14" s="31" t="s">
        <v>53</v>
      </c>
      <c r="B14" s="6"/>
      <c r="C14" s="6">
        <v>1.2</v>
      </c>
      <c r="D14" s="6">
        <v>1.27</v>
      </c>
      <c r="E14" s="11">
        <v>2</v>
      </c>
      <c r="F14" s="29">
        <f t="shared" si="0"/>
        <v>2.54</v>
      </c>
      <c r="G14" s="32">
        <f t="shared" si="1"/>
        <v>0</v>
      </c>
    </row>
    <row r="15" spans="1:7" s="10" customFormat="1" ht="13.5" customHeight="1" x14ac:dyDescent="0.25">
      <c r="A15" s="31" t="s">
        <v>55</v>
      </c>
      <c r="B15" s="6"/>
      <c r="C15" s="6">
        <v>0.7</v>
      </c>
      <c r="D15" s="6">
        <v>3.24</v>
      </c>
      <c r="E15" s="11">
        <v>2</v>
      </c>
      <c r="F15" s="29">
        <f t="shared" si="0"/>
        <v>6.48</v>
      </c>
      <c r="G15" s="32">
        <f t="shared" si="1"/>
        <v>0</v>
      </c>
    </row>
    <row r="16" spans="1:7" s="10" customFormat="1" x14ac:dyDescent="0.25">
      <c r="A16" s="31" t="s">
        <v>55</v>
      </c>
      <c r="B16" s="6"/>
      <c r="C16" s="6">
        <v>0.7</v>
      </c>
      <c r="D16" s="6">
        <v>0.19</v>
      </c>
      <c r="E16" s="11">
        <v>2</v>
      </c>
      <c r="F16" s="29">
        <f t="shared" si="0"/>
        <v>0.38</v>
      </c>
      <c r="G16" s="32">
        <f t="shared" si="1"/>
        <v>0</v>
      </c>
    </row>
    <row r="17" spans="1:7" s="10" customFormat="1" x14ac:dyDescent="0.25">
      <c r="A17" s="31" t="s">
        <v>55</v>
      </c>
      <c r="B17" s="33"/>
      <c r="C17" s="6">
        <v>0.7</v>
      </c>
      <c r="D17" s="6">
        <v>0.74</v>
      </c>
      <c r="E17" s="6">
        <v>1</v>
      </c>
      <c r="F17" s="29">
        <f t="shared" si="0"/>
        <v>0.74</v>
      </c>
      <c r="G17" s="32">
        <f t="shared" si="1"/>
        <v>0</v>
      </c>
    </row>
    <row r="18" spans="1:7" s="10" customFormat="1" x14ac:dyDescent="0.25">
      <c r="A18" s="31" t="s">
        <v>55</v>
      </c>
      <c r="B18" s="6"/>
      <c r="C18" s="6">
        <v>1.2</v>
      </c>
      <c r="D18" s="6">
        <v>2.56</v>
      </c>
      <c r="E18" s="6">
        <v>1</v>
      </c>
      <c r="F18" s="29">
        <f t="shared" si="0"/>
        <v>2.56</v>
      </c>
      <c r="G18" s="32">
        <f t="shared" si="1"/>
        <v>0</v>
      </c>
    </row>
  </sheetData>
  <mergeCells count="5">
    <mergeCell ref="A4:G4"/>
    <mergeCell ref="A5:G5"/>
    <mergeCell ref="A6:A7"/>
    <mergeCell ref="B6:D6"/>
    <mergeCell ref="A2:G2"/>
  </mergeCells>
  <pageMargins left="0.511811024" right="0.511811024" top="0.78740157499999996" bottom="0.78740157499999996" header="0.31496062000000002" footer="0.31496062000000002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zoomScale="150" zoomScaleNormal="150" workbookViewId="0">
      <selection sqref="A1:G14"/>
    </sheetView>
  </sheetViews>
  <sheetFormatPr defaultRowHeight="15" x14ac:dyDescent="0.25"/>
  <cols>
    <col min="1" max="1" width="41" customWidth="1"/>
    <col min="2" max="5" width="13.7109375" customWidth="1"/>
    <col min="6" max="6" width="17.42578125" customWidth="1"/>
    <col min="7" max="7" width="14.85546875" customWidth="1"/>
  </cols>
  <sheetData>
    <row r="2" spans="1:7" ht="15.75" x14ac:dyDescent="0.25">
      <c r="A2" s="53" t="s">
        <v>73</v>
      </c>
      <c r="B2" s="54"/>
      <c r="C2" s="54"/>
      <c r="D2" s="54"/>
      <c r="E2" s="54"/>
      <c r="F2" s="54"/>
      <c r="G2" s="55"/>
    </row>
    <row r="3" spans="1:7" ht="15.75" thickBot="1" x14ac:dyDescent="0.3"/>
    <row r="4" spans="1:7" ht="22.5" customHeight="1" thickBot="1" x14ac:dyDescent="0.3">
      <c r="A4" s="64" t="s">
        <v>52</v>
      </c>
      <c r="B4" s="65"/>
      <c r="C4" s="65"/>
      <c r="D4" s="65"/>
      <c r="E4" s="65"/>
      <c r="F4" s="65"/>
      <c r="G4" s="66"/>
    </row>
    <row r="5" spans="1:7" ht="18" customHeight="1" x14ac:dyDescent="0.25">
      <c r="A5" s="104" t="s">
        <v>46</v>
      </c>
      <c r="B5" s="105"/>
      <c r="C5" s="105"/>
      <c r="D5" s="105"/>
      <c r="E5" s="105"/>
      <c r="F5" s="105"/>
      <c r="G5" s="106"/>
    </row>
    <row r="6" spans="1:7" x14ac:dyDescent="0.25">
      <c r="A6" s="60" t="s">
        <v>0</v>
      </c>
      <c r="B6" s="82" t="s">
        <v>9</v>
      </c>
      <c r="C6" s="61"/>
      <c r="D6" s="62"/>
      <c r="E6" s="8" t="s">
        <v>34</v>
      </c>
      <c r="F6" s="7" t="s">
        <v>31</v>
      </c>
      <c r="G6" s="2" t="s">
        <v>31</v>
      </c>
    </row>
    <row r="7" spans="1:7" x14ac:dyDescent="0.25">
      <c r="A7" s="60"/>
      <c r="B7" s="7" t="s">
        <v>2</v>
      </c>
      <c r="C7" s="7" t="s">
        <v>1</v>
      </c>
      <c r="D7" s="1" t="s">
        <v>30</v>
      </c>
      <c r="E7" s="7" t="s">
        <v>10</v>
      </c>
      <c r="F7" s="7" t="s">
        <v>25</v>
      </c>
      <c r="G7" s="2" t="s">
        <v>32</v>
      </c>
    </row>
    <row r="8" spans="1:7" s="10" customFormat="1" ht="16.5" customHeight="1" x14ac:dyDescent="0.25">
      <c r="A8" s="31" t="s">
        <v>51</v>
      </c>
      <c r="B8" s="6"/>
      <c r="C8" s="6">
        <v>0.7</v>
      </c>
      <c r="D8" s="6">
        <v>2.74</v>
      </c>
      <c r="E8" s="6">
        <v>2</v>
      </c>
      <c r="F8" s="29">
        <f>D8*E8</f>
        <v>5.48</v>
      </c>
      <c r="G8" s="32">
        <f>F8*C8*B8</f>
        <v>0</v>
      </c>
    </row>
    <row r="9" spans="1:7" s="10" customFormat="1" ht="18.75" customHeight="1" x14ac:dyDescent="0.25">
      <c r="A9" s="31" t="s">
        <v>51</v>
      </c>
      <c r="B9" s="6"/>
      <c r="C9" s="6">
        <v>0.7</v>
      </c>
      <c r="D9" s="6">
        <v>0.56999999999999995</v>
      </c>
      <c r="E9" s="6">
        <v>10</v>
      </c>
      <c r="F9" s="29">
        <f t="shared" ref="F9:F13" si="0">D9*E9</f>
        <v>5.6999999999999993</v>
      </c>
      <c r="G9" s="32">
        <f t="shared" ref="G9:G13" si="1">F9*C9*B9</f>
        <v>0</v>
      </c>
    </row>
    <row r="10" spans="1:7" s="10" customFormat="1" ht="18.75" customHeight="1" x14ac:dyDescent="0.25">
      <c r="A10" s="31" t="s">
        <v>53</v>
      </c>
      <c r="B10" s="6"/>
      <c r="C10" s="6">
        <v>0.7</v>
      </c>
      <c r="D10" s="6">
        <v>0.4</v>
      </c>
      <c r="E10" s="11">
        <v>10</v>
      </c>
      <c r="F10" s="29">
        <f t="shared" si="0"/>
        <v>4</v>
      </c>
      <c r="G10" s="32">
        <f t="shared" si="1"/>
        <v>0</v>
      </c>
    </row>
    <row r="11" spans="1:7" s="10" customFormat="1" ht="18.75" customHeight="1" x14ac:dyDescent="0.25">
      <c r="A11" s="31" t="s">
        <v>53</v>
      </c>
      <c r="B11" s="6"/>
      <c r="C11" s="6">
        <v>0.7</v>
      </c>
      <c r="D11" s="6">
        <v>0.77</v>
      </c>
      <c r="E11" s="11">
        <v>10</v>
      </c>
      <c r="F11" s="29">
        <f t="shared" si="0"/>
        <v>7.7</v>
      </c>
      <c r="G11" s="32">
        <f t="shared" si="1"/>
        <v>0</v>
      </c>
    </row>
    <row r="12" spans="1:7" s="10" customFormat="1" ht="13.5" customHeight="1" x14ac:dyDescent="0.25">
      <c r="A12" s="31" t="s">
        <v>55</v>
      </c>
      <c r="B12" s="6"/>
      <c r="C12" s="6">
        <v>0.7</v>
      </c>
      <c r="D12" s="6">
        <v>0.47</v>
      </c>
      <c r="E12" s="11">
        <v>10</v>
      </c>
      <c r="F12" s="29">
        <f t="shared" si="0"/>
        <v>4.6999999999999993</v>
      </c>
      <c r="G12" s="32">
        <f t="shared" si="1"/>
        <v>0</v>
      </c>
    </row>
    <row r="13" spans="1:7" s="10" customFormat="1" x14ac:dyDescent="0.25">
      <c r="A13" s="31" t="s">
        <v>54</v>
      </c>
      <c r="B13" s="6"/>
      <c r="C13" s="6">
        <v>0.7</v>
      </c>
      <c r="D13" s="6">
        <v>0.48</v>
      </c>
      <c r="E13" s="11">
        <v>10</v>
      </c>
      <c r="F13" s="29">
        <f t="shared" si="0"/>
        <v>4.8</v>
      </c>
      <c r="G13" s="32">
        <f t="shared" si="1"/>
        <v>0</v>
      </c>
    </row>
  </sheetData>
  <mergeCells count="5">
    <mergeCell ref="A4:G4"/>
    <mergeCell ref="A5:G5"/>
    <mergeCell ref="A6:A7"/>
    <mergeCell ref="B6:D6"/>
    <mergeCell ref="A2:G2"/>
  </mergeCells>
  <pageMargins left="0.511811024" right="0.511811024" top="0.78740157499999996" bottom="0.78740157499999996" header="0.31496062000000002" footer="0.31496062000000002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AP-ELEVADO - ALAMBRADO</vt:lpstr>
      <vt:lpstr>AP-TERREO - ALAMBRADO</vt:lpstr>
      <vt:lpstr>MANEJO - ALAMBRADO </vt:lpstr>
      <vt:lpstr>AP-ELEVADO - CERCAS</vt:lpstr>
      <vt:lpstr>AP-TERREO - CANZIL METÁLICO</vt:lpstr>
      <vt:lpstr>AP-ELEVADO - CANZIL EM MADEIRA</vt:lpstr>
      <vt:lpstr>CONFINAMENTO - CANZIL METÁLICO </vt:lpstr>
      <vt:lpstr>APRISCO ELEVADO - GUARDA-CORPO</vt:lpstr>
      <vt:lpstr>APRISCO ELEVADO - BAIAS</vt:lpstr>
      <vt:lpstr>MANEJO E SERINGAS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 Arquitetura</dc:creator>
  <cp:lastModifiedBy>Ks-02</cp:lastModifiedBy>
  <cp:lastPrinted>2018-01-23T14:21:08Z</cp:lastPrinted>
  <dcterms:created xsi:type="dcterms:W3CDTF">2017-11-07T00:26:59Z</dcterms:created>
  <dcterms:modified xsi:type="dcterms:W3CDTF">2018-01-23T14:23:32Z</dcterms:modified>
</cp:coreProperties>
</file>